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lculator" sheetId="1" state="visible" r:id="rId3"/>
    <sheet name="Weekly Plan" sheetId="2" state="visible" r:id="rId4"/>
    <sheet name="Dashboard" sheetId="3" state="visible" r:id="rId5"/>
    <sheet name="Engine" sheetId="4" state="hidden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<sst xmlns="http://schemas.openxmlformats.org/spreadsheetml/2006/main" count="179" uniqueCount="117">
  <si>
    <t xml:space="preserve">STAFFING CALCULATOR</t>
  </si>
  <si>
    <t xml:space="preserve">Erlang A + Forecast Uncertainty + Occupancy Protection</t>
  </si>
  <si>
    <t xml:space="preserve">VOICE</t>
  </si>
  <si>
    <t xml:space="preserve">CHAT</t>
  </si>
  <si>
    <t xml:space="preserve">EMAIL</t>
  </si>
  <si>
    <t xml:space="preserve">Calls Per Half Hour</t>
  </si>
  <si>
    <t xml:space="preserve">Chats Per Half Hour</t>
  </si>
  <si>
    <t xml:space="preserve">Emails Per Hour</t>
  </si>
  <si>
    <t xml:space="preserve">Avg Handle Time (sec)</t>
  </si>
  <si>
    <t xml:space="preserve">Max Concurrent</t>
  </si>
  <si>
    <t xml:space="preserve">Avg Handle Time (min)</t>
  </si>
  <si>
    <t xml:space="preserve">Service Level Target</t>
  </si>
  <si>
    <t xml:space="preserve">AHT at 1 Chat (sec)</t>
  </si>
  <si>
    <t xml:space="preserve">Response SLA (hours)</t>
  </si>
  <si>
    <t xml:space="preserve">Answer Time (sec)</t>
  </si>
  <si>
    <t xml:space="preserve">AHT at 2 Chats (sec)</t>
  </si>
  <si>
    <t xml:space="preserve">Hours of Operation</t>
  </si>
  <si>
    <t xml:space="preserve">Avg Patience (sec)</t>
  </si>
  <si>
    <t xml:space="preserve">AHT at 3 Chats (sec)</t>
  </si>
  <si>
    <t xml:space="preserve">Shrinkage</t>
  </si>
  <si>
    <t xml:space="preserve">Cost Per Agent Hour ($)</t>
  </si>
  <si>
    <t xml:space="preserve">Max Occupancy</t>
  </si>
  <si>
    <t xml:space="preserve">Response Time (sec)</t>
  </si>
  <si>
    <t xml:space="preserve">Forecast Error (CV)</t>
  </si>
  <si>
    <t xml:space="preserve">Erlangs</t>
  </si>
  <si>
    <t xml:space="preserve">AHT at max concurrency</t>
  </si>
  <si>
    <t xml:space="preserve">Chat Erlangs</t>
  </si>
  <si>
    <t xml:space="preserve">CHAT ANSWER</t>
  </si>
  <si>
    <t xml:space="preserve">EMAIL ANSWER</t>
  </si>
  <si>
    <t xml:space="preserve">Agents on phones</t>
  </si>
  <si>
    <t xml:space="preserve">Agents on chat</t>
  </si>
  <si>
    <t xml:space="preserve">Agents on email</t>
  </si>
  <si>
    <t xml:space="preserve">SCHEDULE</t>
  </si>
  <si>
    <t xml:space="preserve">Occupancy</t>
  </si>
  <si>
    <t xml:space="preserve">Chats/agent/hr</t>
  </si>
  <si>
    <t xml:space="preserve">Emails/agent/hr</t>
  </si>
  <si>
    <t xml:space="preserve">Cost / interval</t>
  </si>
  <si>
    <t xml:space="preserve">Daily cost</t>
  </si>
  <si>
    <t xml:space="preserve">Annual labor</t>
  </si>
  <si>
    <t xml:space="preserve">BREAKDOWN</t>
  </si>
  <si>
    <t xml:space="preserve">Base staffing</t>
  </si>
  <si>
    <t xml:space="preserve">Occupancy cap</t>
  </si>
  <si>
    <t xml:space="preserve">Forecast uncertainty</t>
  </si>
  <si>
    <t xml:space="preserve">NET AGENTS</t>
  </si>
  <si>
    <t xml:space="preserve">SCHEDULED</t>
  </si>
  <si>
    <t xml:space="preserve">WEEKLY PLAN</t>
  </si>
  <si>
    <t xml:space="preserve">Edit yellow forecast. Staffing and costs auto-calculate below.</t>
  </si>
  <si>
    <t xml:space="preserve">CALL FORECAST</t>
  </si>
  <si>
    <t xml:space="preserve">Time</t>
  </si>
  <si>
    <t xml:space="preserve">Mon</t>
  </si>
  <si>
    <t xml:space="preserve">Tue</t>
  </si>
  <si>
    <t xml:space="preserve">Wed</t>
  </si>
  <si>
    <t xml:space="preserve">Thu</t>
  </si>
  <si>
    <t xml:space="preserve">Fri</t>
  </si>
  <si>
    <t xml:space="preserve">Sat</t>
  </si>
  <si>
    <t xml:space="preserve">Sun</t>
  </si>
  <si>
    <t xml:space="preserve">Week</t>
  </si>
  <si>
    <t xml:space="preserve">7:00</t>
  </si>
  <si>
    <t xml:space="preserve">7:30</t>
  </si>
  <si>
    <t xml:space="preserve">8:00</t>
  </si>
  <si>
    <t xml:space="preserve">8:30</t>
  </si>
  <si>
    <t xml:space="preserve">9:00</t>
  </si>
  <si>
    <t xml:space="preserve">9:30</t>
  </si>
  <si>
    <t xml:space="preserve">10:00</t>
  </si>
  <si>
    <t xml:space="preserve">10:30</t>
  </si>
  <si>
    <t xml:space="preserve">11:00</t>
  </si>
  <si>
    <t xml:space="preserve">11:30</t>
  </si>
  <si>
    <t xml:space="preserve">12:00</t>
  </si>
  <si>
    <t xml:space="preserve">12:30</t>
  </si>
  <si>
    <t xml:space="preserve">13:00</t>
  </si>
  <si>
    <t xml:space="preserve">13:30</t>
  </si>
  <si>
    <t xml:space="preserve">14:00</t>
  </si>
  <si>
    <t xml:space="preserve">14:30</t>
  </si>
  <si>
    <t xml:space="preserve">15:00</t>
  </si>
  <si>
    <t xml:space="preserve">15:30</t>
  </si>
  <si>
    <t xml:space="preserve">16:00</t>
  </si>
  <si>
    <t xml:space="preserve">16:30</t>
  </si>
  <si>
    <t xml:space="preserve">Total</t>
  </si>
  <si>
    <t xml:space="preserve">STAFFING PLAN</t>
  </si>
  <si>
    <t xml:space="preserve">Peak</t>
  </si>
  <si>
    <t xml:space="preserve">COSTS</t>
  </si>
  <si>
    <t xml:space="preserve">Metric</t>
  </si>
  <si>
    <t xml:space="preserve">Hrs</t>
  </si>
  <si>
    <t xml:space="preserve">Cost</t>
  </si>
  <si>
    <t xml:space="preserve">SUMMARY</t>
  </si>
  <si>
    <t xml:space="preserve">Weekly Calls</t>
  </si>
  <si>
    <t xml:space="preserve">Weekly Cost</t>
  </si>
  <si>
    <t xml:space="preserve">Annual Cost</t>
  </si>
  <si>
    <t xml:space="preserve">FTEs (40 hr/wk)</t>
  </si>
  <si>
    <t xml:space="preserve">Cost Per Call</t>
  </si>
  <si>
    <t xml:space="preserve">WEEKLY DASHBOARD</t>
  </si>
  <si>
    <t xml:space="preserve">Executive summary. Auto-generated from your Weekly Plan.</t>
  </si>
  <si>
    <t xml:space="preserve">VOLUME</t>
  </si>
  <si>
    <t xml:space="preserve">Daily Average</t>
  </si>
  <si>
    <t xml:space="preserve">Peak Day</t>
  </si>
  <si>
    <t xml:space="preserve">Peak Interval</t>
  </si>
  <si>
    <t xml:space="preserve">STAFFING</t>
  </si>
  <si>
    <t xml:space="preserve">Agent-Hours</t>
  </si>
  <si>
    <t xml:space="preserve">FTEs Needed</t>
  </si>
  <si>
    <t xml:space="preserve">Peak Headcount</t>
  </si>
  <si>
    <t xml:space="preserve">Avg Occupancy</t>
  </si>
  <si>
    <t xml:space="preserve">COST</t>
  </si>
  <si>
    <t xml:space="preserve">Agent $/Hr</t>
  </si>
  <si>
    <t xml:space="preserve">DAILY DETAIL</t>
  </si>
  <si>
    <t xml:space="preserve">Calls</t>
  </si>
  <si>
    <t xml:space="preserve">Agent-Intervals</t>
  </si>
  <si>
    <t xml:space="preserve">Hours</t>
  </si>
  <si>
    <t xml:space="preserve">N</t>
  </si>
  <si>
    <t xml:space="preserve">ErlangB</t>
  </si>
  <si>
    <t xml:space="preserve">Pw_C</t>
  </si>
  <si>
    <t xml:space="preserve">SL_C</t>
  </si>
  <si>
    <t xml:space="preserve">Pw_A</t>
  </si>
  <si>
    <t xml:space="preserve">SL_A</t>
  </si>
  <si>
    <t xml:space="preserve">Occ</t>
  </si>
  <si>
    <t xml:space="preserve">ErlangA</t>
  </si>
  <si>
    <t xml:space="preserve">ErlangC</t>
  </si>
  <si>
    <t xml:space="preserve">w/Uncert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</si>
</sst>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"/>
    <numFmt numFmtId="166" formatCode="0%"/>
    <numFmt numFmtId="167" formatCode="\$#,##0.00"/>
    <numFmt numFmtId="168" formatCode="0.0"/>
    <numFmt numFmtId="169" formatCode="0.00"/>
    <numFmt numFmtId="170" formatCode="\$#,##0"/>
    <numFmt numFmtId="171" formatCode="#,##0"/>
    <numFmt numFmtId="172" formatCode="@"/>
  </numFmts>
  <fonts count="3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F172A"/>
      <name val="Aptos"/>
      <family val="0"/>
      <charset val="1"/>
    </font>
    <font>
      <sz val="10"/>
      <color rgb="FF94A3B8"/>
      <name val="Aptos"/>
      <family val="0"/>
      <charset val="1"/>
    </font>
    <font>
      <b val="true"/>
      <sz val="11"/>
      <color rgb="FFFFFFFF"/>
      <name val="Aptos"/>
      <family val="0"/>
      <charset val="1"/>
    </font>
    <font>
      <sz val="11"/>
      <color rgb="FF475569"/>
      <name val="Aptos"/>
      <family val="0"/>
      <charset val="1"/>
    </font>
    <font>
      <b val="true"/>
      <sz val="12"/>
      <color rgb="FF2563EB"/>
      <name val="Aptos"/>
      <family val="0"/>
      <charset val="1"/>
    </font>
    <font>
      <sz val="9"/>
      <color rgb="FF94A3B8"/>
      <name val="Aptos"/>
      <family val="0"/>
      <charset val="1"/>
    </font>
    <font>
      <b val="true"/>
      <sz val="14"/>
      <color rgb="FF0F172A"/>
      <name val="Aptos"/>
      <family val="0"/>
      <charset val="1"/>
    </font>
    <font>
      <b val="true"/>
      <sz val="28"/>
      <color rgb="FFFFFFFF"/>
      <name val="Aptos"/>
      <family val="0"/>
      <charset val="1"/>
    </font>
    <font>
      <b val="true"/>
      <sz val="13"/>
      <color rgb="FF0F172A"/>
      <name val="Aptos"/>
      <family val="0"/>
      <charset val="1"/>
    </font>
    <font>
      <sz val="11"/>
      <color rgb="FF0F172A"/>
      <name val="Aptos"/>
      <family val="0"/>
      <charset val="1"/>
    </font>
    <font>
      <b val="true"/>
      <sz val="11"/>
      <color rgb="FF059669"/>
      <name val="Aptos"/>
      <family val="0"/>
      <charset val="1"/>
    </font>
    <font>
      <b val="true"/>
      <sz val="13"/>
      <color rgb="FF059669"/>
      <name val="Aptos"/>
      <family val="0"/>
      <charset val="1"/>
    </font>
    <font>
      <b val="true"/>
      <sz val="10"/>
      <color rgb="FFFFFFFF"/>
      <name val="Aptos"/>
      <family val="0"/>
      <charset val="1"/>
    </font>
    <font>
      <sz val="10"/>
      <color rgb="FF0F172A"/>
      <name val="Aptos"/>
      <family val="0"/>
      <charset val="1"/>
    </font>
    <font>
      <b val="true"/>
      <sz val="11"/>
      <color rgb="FF0F172A"/>
      <name val="Aptos"/>
      <family val="0"/>
      <charset val="1"/>
    </font>
    <font>
      <b val="true"/>
      <sz val="12"/>
      <color rgb="FF0F172A"/>
      <name val="Aptos"/>
      <family val="0"/>
      <charset val="1"/>
    </font>
    <font>
      <b val="true"/>
      <sz val="12"/>
      <color rgb="FF059669"/>
      <name val="Aptos"/>
      <family val="0"/>
      <charset val="1"/>
    </font>
    <font>
      <sz val="10"/>
      <color rgb="FF475569"/>
      <name val="Aptos"/>
      <family val="0"/>
      <charset val="1"/>
    </font>
    <font>
      <b val="true"/>
      <sz val="10"/>
      <color rgb="FFDC2626"/>
      <name val="Aptos"/>
      <family val="0"/>
      <charset val="1"/>
    </font>
    <font>
      <b val="true"/>
      <sz val="11"/>
      <color rgb="FFDC2626"/>
      <name val="Aptos"/>
      <family val="0"/>
      <charset val="1"/>
    </font>
    <font>
      <b val="true"/>
      <sz val="12"/>
      <color rgb="FFDC2626"/>
      <name val="Aptos"/>
      <family val="0"/>
      <charset val="1"/>
    </font>
    <font>
      <b val="true"/>
      <sz val="18"/>
      <color rgb="FF0F172A"/>
      <name val="Aptos"/>
      <family val="0"/>
      <charset val="1"/>
    </font>
    <font>
      <b val="true"/>
      <sz val="18"/>
      <color rgb="FFDC2626"/>
      <name val="Aptos"/>
      <family val="0"/>
      <charset val="1"/>
    </font>
    <font>
      <sz val="10"/>
      <color rgb="FF000000"/>
      <name val="Calibri"/>
      <family val="2"/>
    </font>
    <font>
      <b val="true"/>
      <sz val="24"/>
      <color rgb="FF0F172A"/>
      <name val="Aptos"/>
      <family val="0"/>
      <charset val="1"/>
    </font>
    <font>
      <b val="true"/>
      <sz val="9"/>
      <color rgb="FF94A3B8"/>
      <name val="Aptos"/>
      <family val="0"/>
      <charset val="1"/>
    </font>
    <font>
      <b val="true"/>
      <sz val="18"/>
      <color rgb="FF2563EB"/>
      <name val="Aptos"/>
      <family val="0"/>
      <charset val="1"/>
    </font>
    <font>
      <b val="true"/>
      <sz val="22"/>
      <color rgb="FFDC2626"/>
      <name val="Aptos"/>
      <family val="0"/>
      <charset val="1"/>
    </font>
    <font>
      <b val="true"/>
      <sz val="18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1E3A5F"/>
        <bgColor rgb="FF333333"/>
      </patternFill>
    </fill>
    <fill>
      <patternFill patternType="solid">
        <fgColor rgb="FFFEF3C7"/>
        <bgColor rgb="FFFEF2F2"/>
      </patternFill>
    </fill>
    <fill>
      <patternFill patternType="solid">
        <fgColor rgb="FF2563EB"/>
        <bgColor rgb="FF0066CC"/>
      </patternFill>
    </fill>
    <fill>
      <patternFill patternType="solid">
        <fgColor rgb="FFECFDF5"/>
        <bgColor rgb="FFEFF6FF"/>
      </patternFill>
    </fill>
    <fill>
      <patternFill patternType="solid">
        <fgColor rgb="FFF1F5F9"/>
        <bgColor rgb="FFEFF6FF"/>
      </patternFill>
    </fill>
    <fill>
      <patternFill patternType="solid">
        <fgColor rgb="FFEFF6FF"/>
        <bgColor rgb="FFF1F5F9"/>
      </patternFill>
    </fill>
    <fill>
      <patternFill patternType="solid">
        <fgColor rgb="FFFEF2F2"/>
        <bgColor rgb="FFF9F9F9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E2E8F0"/>
      </bottom>
      <diagonal/>
    </border>
    <border diagonalUp="false" diagonalDown="false"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  <border diagonalUp="false" diagonalDown="false">
      <left style="medium">
        <color rgb="FF2563EB"/>
      </left>
      <right style="medium">
        <color rgb="FF2563EB"/>
      </right>
      <top style="medium">
        <color rgb="FF2563EB"/>
      </top>
      <bottom style="medium">
        <color rgb="FF2563EB"/>
      </bottom>
      <diagonal/>
    </border>
    <border diagonalUp="false" diagonalDown="false"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5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5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8" fillId="7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0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2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23" fillId="8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4" fillId="8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3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2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9" fillId="6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4" fillId="6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25" fillId="6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30" fillId="7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26" fillId="6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6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6" fillId="8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5" fillId="6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8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31" fillId="8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6" fillId="6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5" fillId="6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9" fillId="6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9" fillId="6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3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9" fillId="6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59669"/>
      <rgbColor rgb="FFF9F9F9"/>
      <rgbColor rgb="FF878787"/>
      <rgbColor rgb="FF9999FF"/>
      <rgbColor rgb="FF993366"/>
      <rgbColor rgb="FFFEF3C7"/>
      <rgbColor rgb="FFECFDF5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FF6FF"/>
      <rgbColor rgb="FFE2E8F0"/>
      <rgbColor rgb="FFFEF2F2"/>
      <rgbColor rgb="FF99CCFF"/>
      <rgbColor rgb="FFFF99CC"/>
      <rgbColor rgb="FFCC99FF"/>
      <rgbColor rgb="FFF1F5F9"/>
      <rgbColor rgb="FF2563EB"/>
      <rgbColor rgb="FF33CCCC"/>
      <rgbColor rgb="FF99CC00"/>
      <rgbColor rgb="FFFFCC00"/>
      <rgbColor rgb="FFF59E0B"/>
      <rgbColor rgb="FFD97706"/>
      <rgbColor rgb="FF616161"/>
      <rgbColor rgb="FF94A3B8"/>
      <rgbColor rgb="FF1E3A5F"/>
      <rgbColor rgb="FF339966"/>
      <rgbColor rgb="FF0F172A"/>
      <rgbColor rgb="FF333300"/>
      <rgbColor rgb="FF993300"/>
      <rgbColor rgb="FF993366"/>
      <rgbColor rgb="FF47556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2563eb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numFmt formatCode="\$#,##0" sourceLinked="1"/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1"/>
            <c:showVal val="1"/>
            <c:showCatName val="1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'Weekly Plan'!$B$5:$H$5</c:f>
              <c:strCache>
                <c:ptCount val="7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</c:strCache>
            </c:strRef>
          </c:cat>
          <c:val>
            <c:numRef>
              <c:f>'Weekly Plan'!$B$55:$H$55</c:f>
              <c:numCache>
                <c:formatCode>\$#,##0</c:formatCode>
                <c:ptCount val="7"/>
                <c:pt idx="0">
                  <c:v>8973</c:v>
                </c:pt>
                <c:pt idx="1">
                  <c:v>8550</c:v>
                </c:pt>
                <c:pt idx="2">
                  <c:v>8307</c:v>
                </c:pt>
                <c:pt idx="3">
                  <c:v>8118</c:v>
                </c:pt>
                <c:pt idx="4">
                  <c:v>7911</c:v>
                </c:pt>
                <c:pt idx="5">
                  <c:v>5022</c:v>
                </c:pt>
                <c:pt idx="6">
                  <c:v>3285</c:v>
                </c:pt>
              </c:numCache>
            </c:numRef>
          </c:val>
        </c:ser>
        <c:gapWidth val="150"/>
        <c:overlap val="0"/>
        <c:axId val="53005612"/>
        <c:axId val="30357002"/>
      </c:barChart>
      <c:catAx>
        <c:axId val="530056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0357002"/>
        <c:crosses val="autoZero"/>
        <c:auto val="1"/>
        <c:lblAlgn val="ctr"/>
        <c:lblOffset val="100"/>
        <c:noMultiLvlLbl val="0"/>
      </c:catAx>
      <c:valAx>
        <c:axId val="30357002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\$#,##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3005612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Calls by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2563eb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Dashboard!$B$17:$H$17</c:f>
              <c:strCache>
                <c:ptCount val="7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</c:strCache>
            </c:strRef>
          </c:cat>
          <c:val>
            <c:numRef>
              <c:f>Dashboard!$B$18:$H$18</c:f>
              <c:numCache>
                <c:formatCode>#,##0</c:formatCode>
                <c:ptCount val="7"/>
                <c:pt idx="0">
                  <c:v>2902</c:v>
                </c:pt>
                <c:pt idx="1">
                  <c:v>2758</c:v>
                </c:pt>
                <c:pt idx="2">
                  <c:v>2671</c:v>
                </c:pt>
                <c:pt idx="3">
                  <c:v>2611</c:v>
                </c:pt>
                <c:pt idx="4">
                  <c:v>2553</c:v>
                </c:pt>
                <c:pt idx="5">
                  <c:v>1599</c:v>
                </c:pt>
                <c:pt idx="6">
                  <c:v>1016</c:v>
                </c:pt>
              </c:numCache>
            </c:numRef>
          </c:val>
        </c:ser>
        <c:gapWidth val="150"/>
        <c:overlap val="0"/>
        <c:axId val="73289442"/>
        <c:axId val="80091343"/>
      </c:barChart>
      <c:catAx>
        <c:axId val="7328944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0091343"/>
        <c:crosses val="autoZero"/>
        <c:auto val="1"/>
        <c:lblAlgn val="ctr"/>
        <c:lblOffset val="100"/>
        <c:noMultiLvlLbl val="0"/>
      </c:catAx>
      <c:valAx>
        <c:axId val="80091343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3289442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Cost by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dc2626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Dashboard!$B$17:$H$17</c:f>
              <c:strCache>
                <c:ptCount val="7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</c:strCache>
            </c:strRef>
          </c:cat>
          <c:val>
            <c:numRef>
              <c:f>Dashboard!$B$22:$H$22</c:f>
              <c:numCache>
                <c:formatCode>\$#,##0</c:formatCode>
                <c:ptCount val="7"/>
                <c:pt idx="0">
                  <c:v>8973</c:v>
                </c:pt>
                <c:pt idx="1">
                  <c:v>8550</c:v>
                </c:pt>
                <c:pt idx="2">
                  <c:v>8307</c:v>
                </c:pt>
                <c:pt idx="3">
                  <c:v>8118</c:v>
                </c:pt>
                <c:pt idx="4">
                  <c:v>7911</c:v>
                </c:pt>
                <c:pt idx="5">
                  <c:v>5022</c:v>
                </c:pt>
                <c:pt idx="6">
                  <c:v>3285</c:v>
                </c:pt>
              </c:numCache>
            </c:numRef>
          </c:val>
        </c:ser>
        <c:gapWidth val="150"/>
        <c:overlap val="0"/>
        <c:axId val="31260876"/>
        <c:axId val="75648626"/>
      </c:barChart>
      <c:catAx>
        <c:axId val="312608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5648626"/>
        <c:crosses val="autoZero"/>
        <c:auto val="1"/>
        <c:lblAlgn val="ctr"/>
        <c:lblOffset val="100"/>
        <c:noMultiLvlLbl val="0"/>
      </c:catAx>
      <c:valAx>
        <c:axId val="7564862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\$#,##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1260876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59</xdr:row>
      <xdr:rowOff>407520</xdr:rowOff>
    </xdr:from>
    <xdr:to>
      <xdr:col>13</xdr:col>
      <xdr:colOff>444240</xdr:colOff>
      <xdr:row>79</xdr:row>
      <xdr:rowOff>69480</xdr:rowOff>
    </xdr:to>
    <xdr:graphicFrame>
      <xdr:nvGraphicFramePr>
        <xdr:cNvPr id="0" name="Chart 1"/>
        <xdr:cNvGraphicFramePr/>
      </xdr:nvGraphicFramePr>
      <xdr:xfrm>
        <a:off x="0" y="12477600"/>
        <a:ext cx="10079640" cy="43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18</xdr:row>
      <xdr:rowOff>85680</xdr:rowOff>
    </xdr:from>
    <xdr:to>
      <xdr:col>8</xdr:col>
      <xdr:colOff>291960</xdr:colOff>
      <xdr:row>39</xdr:row>
      <xdr:rowOff>45000</xdr:rowOff>
    </xdr:to>
    <xdr:graphicFrame>
      <xdr:nvGraphicFramePr>
        <xdr:cNvPr id="1" name="Chart 1"/>
        <xdr:cNvGraphicFramePr/>
      </xdr:nvGraphicFramePr>
      <xdr:xfrm>
        <a:off x="211320" y="4695840"/>
        <a:ext cx="7199640" cy="395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0</xdr:colOff>
      <xdr:row>18</xdr:row>
      <xdr:rowOff>85680</xdr:rowOff>
    </xdr:from>
    <xdr:to>
      <xdr:col>14</xdr:col>
      <xdr:colOff>195120</xdr:colOff>
      <xdr:row>39</xdr:row>
      <xdr:rowOff>45000</xdr:rowOff>
    </xdr:to>
    <xdr:graphicFrame>
      <xdr:nvGraphicFramePr>
        <xdr:cNvPr id="2" name="Chart 2"/>
        <xdr:cNvGraphicFramePr/>
      </xdr:nvGraphicFramePr>
      <xdr:xfrm>
        <a:off x="4158720" y="4695840"/>
        <a:ext cx="7199640" cy="395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563EB"/>
    <pageSetUpPr fitToPage="false"/>
  </sheetPr>
  <dimension ref="A1:I6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8"/>
    <col collapsed="false" customWidth="true" hidden="false" outlineLevel="0" max="3" min="3" style="0" width="14"/>
    <col collapsed="false" customWidth="true" hidden="false" outlineLevel="0" max="4" min="4" style="0" width="3"/>
    <col collapsed="false" customWidth="true" hidden="false" outlineLevel="0" max="5" min="5" style="0" width="28"/>
    <col collapsed="false" customWidth="true" hidden="false" outlineLevel="0" max="6" min="6" style="0" width="14"/>
    <col collapsed="false" customWidth="true" hidden="false" outlineLevel="0" max="7" min="7" style="0" width="3"/>
    <col collapsed="false" customWidth="true" hidden="false" outlineLevel="0" max="8" min="8" style="0" width="28"/>
    <col collapsed="false" customWidth="true" hidden="false" outlineLevel="0" max="9" min="9" style="0" width="14"/>
  </cols>
  <sheetData>
    <row r="1" customFormat="false" ht="37.5" hidden="false" customHeight="true" outlineLevel="0" collapsed="false">
      <c r="B1" s="1" t="s">
        <v>0</v>
      </c>
    </row>
    <row r="2" customFormat="false" ht="15" hidden="false" customHeight="false" outlineLevel="0" collapsed="false">
      <c r="B2" s="2" t="s">
        <v>1</v>
      </c>
    </row>
    <row r="4" customFormat="false" ht="15" hidden="false" customHeight="false" outlineLevel="0" collapsed="false">
      <c r="A4" s="3" t="s">
        <v>2</v>
      </c>
      <c r="B4" s="4"/>
      <c r="C4" s="4"/>
      <c r="E4" s="3" t="s">
        <v>3</v>
      </c>
      <c r="F4" s="4"/>
      <c r="H4" s="3" t="s">
        <v>4</v>
      </c>
      <c r="I4" s="4"/>
    </row>
    <row r="5" customFormat="false" ht="15" hidden="false" customHeight="false" outlineLevel="0" collapsed="false">
      <c r="B5" s="5" t="s">
        <v>5</v>
      </c>
      <c r="C5" s="6" t="n">
        <v>200</v>
      </c>
      <c r="E5" s="5" t="s">
        <v>6</v>
      </c>
      <c r="F5" s="6" t="n">
        <v>80</v>
      </c>
      <c r="H5" s="5" t="s">
        <v>7</v>
      </c>
      <c r="I5" s="6" t="n">
        <v>60</v>
      </c>
    </row>
    <row r="6" customFormat="false" ht="15" hidden="false" customHeight="false" outlineLevel="0" collapsed="false">
      <c r="B6" s="5" t="s">
        <v>8</v>
      </c>
      <c r="C6" s="6" t="n">
        <v>360</v>
      </c>
      <c r="E6" s="5" t="s">
        <v>9</v>
      </c>
      <c r="F6" s="6" t="n">
        <v>3</v>
      </c>
      <c r="H6" s="5" t="s">
        <v>10</v>
      </c>
      <c r="I6" s="6" t="n">
        <v>8</v>
      </c>
    </row>
    <row r="7" customFormat="false" ht="15" hidden="false" customHeight="false" outlineLevel="0" collapsed="false">
      <c r="B7" s="5" t="s">
        <v>11</v>
      </c>
      <c r="C7" s="7" t="n">
        <v>0.8</v>
      </c>
      <c r="E7" s="5" t="s">
        <v>12</v>
      </c>
      <c r="F7" s="6" t="n">
        <v>240</v>
      </c>
      <c r="H7" s="5" t="s">
        <v>13</v>
      </c>
      <c r="I7" s="6" t="n">
        <v>4</v>
      </c>
    </row>
    <row r="8" customFormat="false" ht="15" hidden="false" customHeight="false" outlineLevel="0" collapsed="false">
      <c r="B8" s="5" t="s">
        <v>14</v>
      </c>
      <c r="C8" s="6" t="n">
        <v>20</v>
      </c>
      <c r="E8" s="5" t="s">
        <v>15</v>
      </c>
      <c r="F8" s="6" t="n">
        <v>300</v>
      </c>
      <c r="H8" s="5" t="s">
        <v>16</v>
      </c>
      <c r="I8" s="6" t="n">
        <v>10</v>
      </c>
    </row>
    <row r="9" customFormat="false" ht="15" hidden="false" customHeight="false" outlineLevel="0" collapsed="false">
      <c r="B9" s="5" t="s">
        <v>17</v>
      </c>
      <c r="C9" s="6" t="n">
        <v>90</v>
      </c>
      <c r="E9" s="5" t="s">
        <v>18</v>
      </c>
      <c r="F9" s="6" t="n">
        <v>390</v>
      </c>
      <c r="H9" s="5" t="s">
        <v>19</v>
      </c>
      <c r="I9" s="7" t="n">
        <v>0.3</v>
      </c>
    </row>
    <row r="10" customFormat="false" ht="15" hidden="false" customHeight="false" outlineLevel="0" collapsed="false">
      <c r="B10" s="5" t="s">
        <v>19</v>
      </c>
      <c r="C10" s="7" t="n">
        <v>0.3</v>
      </c>
      <c r="E10" s="5" t="s">
        <v>11</v>
      </c>
      <c r="F10" s="7" t="n">
        <v>0.8</v>
      </c>
      <c r="H10" s="5" t="s">
        <v>20</v>
      </c>
      <c r="I10" s="8" t="n">
        <v>18</v>
      </c>
    </row>
    <row r="11" customFormat="false" ht="15" hidden="false" customHeight="false" outlineLevel="0" collapsed="false">
      <c r="B11" s="5" t="s">
        <v>21</v>
      </c>
      <c r="C11" s="7" t="n">
        <v>0.85</v>
      </c>
      <c r="E11" s="5" t="s">
        <v>22</v>
      </c>
      <c r="F11" s="6" t="n">
        <v>30</v>
      </c>
    </row>
    <row r="12" customFormat="false" ht="15" hidden="false" customHeight="false" outlineLevel="0" collapsed="false">
      <c r="B12" s="5" t="s">
        <v>23</v>
      </c>
      <c r="C12" s="7" t="n">
        <v>0.1</v>
      </c>
      <c r="E12" s="5" t="s">
        <v>19</v>
      </c>
      <c r="F12" s="7" t="n">
        <v>0.3</v>
      </c>
    </row>
    <row r="13" customFormat="false" ht="15" hidden="false" customHeight="false" outlineLevel="0" collapsed="false">
      <c r="B13" s="5" t="s">
        <v>20</v>
      </c>
      <c r="C13" s="8" t="n">
        <v>18</v>
      </c>
      <c r="E13" s="5" t="s">
        <v>20</v>
      </c>
      <c r="F13" s="8" t="n">
        <v>18</v>
      </c>
    </row>
    <row r="14" customFormat="false" ht="15" hidden="false" customHeight="false" outlineLevel="0" collapsed="false">
      <c r="B14" s="9" t="s">
        <v>24</v>
      </c>
      <c r="C14" s="10" t="n">
        <f aca="false">C5*C6/(30*60)</f>
        <v>40</v>
      </c>
      <c r="E14" s="9" t="s">
        <v>25</v>
      </c>
      <c r="F14" s="11" t="n">
        <f aca="false">CHOOSE(F6,F7,F8,F9)</f>
        <v>390</v>
      </c>
    </row>
    <row r="15" customFormat="false" ht="15" hidden="false" customHeight="false" outlineLevel="0" collapsed="false">
      <c r="E15" s="9" t="s">
        <v>26</v>
      </c>
      <c r="F15" s="12" t="n">
        <f aca="false">F5*F14/(30*60*F6)</f>
        <v>5.77777777777778</v>
      </c>
    </row>
    <row r="16" customFormat="false" ht="15" hidden="false" customHeight="false" outlineLevel="0" collapsed="false">
      <c r="A16" s="3" t="s">
        <v>27</v>
      </c>
      <c r="B16" s="4"/>
      <c r="C16" s="4"/>
      <c r="D16" s="4"/>
      <c r="E16" s="3" t="s">
        <v>27</v>
      </c>
      <c r="F16" s="4"/>
      <c r="H16" s="3" t="s">
        <v>28</v>
      </c>
      <c r="I16" s="4"/>
    </row>
    <row r="17" customFormat="false" ht="17.9" hidden="false" customHeight="false" outlineLevel="0" collapsed="false">
      <c r="B17" s="5" t="s">
        <v>29</v>
      </c>
      <c r="C17" s="13" t="n">
        <f aca="false">MAX(Engine!I6,CEILING(C14/C11,1))</f>
        <v>48</v>
      </c>
      <c r="E17" s="5" t="s">
        <v>30</v>
      </c>
      <c r="F17" s="13" t="n">
        <f aca="false">MAX(INDEX(E31:E60,MATCH(F10,F31:F60,1)+1),CEILING(F15/0.85,1))</f>
        <v>8</v>
      </c>
      <c r="H17" s="5" t="s">
        <v>31</v>
      </c>
      <c r="I17" s="13" t="n">
        <f aca="false">CEILING(I5*I6/60*(1+0.5/I7),1)</f>
        <v>9</v>
      </c>
    </row>
    <row r="18" customFormat="false" ht="48" hidden="false" customHeight="true" outlineLevel="0" collapsed="false">
      <c r="B18" s="5" t="s">
        <v>32</v>
      </c>
      <c r="C18" s="14" t="n">
        <f aca="false">CEILING(C17/(1-C10),1)</f>
        <v>69</v>
      </c>
      <c r="E18" s="5" t="s">
        <v>32</v>
      </c>
      <c r="F18" s="14" t="n">
        <f aca="false">CEILING(F17/(1-F12),1)</f>
        <v>12</v>
      </c>
      <c r="H18" s="5" t="s">
        <v>32</v>
      </c>
      <c r="I18" s="14" t="n">
        <f aca="false">CEILING(I17/(1-I9),1)</f>
        <v>13</v>
      </c>
    </row>
    <row r="19" customFormat="false" ht="16.4" hidden="false" customHeight="false" outlineLevel="0" collapsed="false">
      <c r="B19" s="5" t="s">
        <v>33</v>
      </c>
      <c r="C19" s="15" t="n">
        <f aca="false">IF(C17&gt;0,C14/C17,0)</f>
        <v>0.833333333333333</v>
      </c>
      <c r="E19" s="5" t="s">
        <v>34</v>
      </c>
      <c r="F19" s="16" t="n">
        <f aca="false">ROUND(F6*3600/F14,1)</f>
        <v>27.7</v>
      </c>
      <c r="H19" s="5" t="s">
        <v>35</v>
      </c>
      <c r="I19" s="16" t="n">
        <f aca="false">ROUND(60/I6,1)</f>
        <v>7.5</v>
      </c>
    </row>
    <row r="20" customFormat="false" ht="16.4" hidden="false" customHeight="false" outlineLevel="0" collapsed="false">
      <c r="B20" s="5" t="s">
        <v>36</v>
      </c>
      <c r="C20" s="17" t="n">
        <f aca="false">C18*C13*0.5</f>
        <v>621</v>
      </c>
      <c r="E20" s="5" t="s">
        <v>36</v>
      </c>
      <c r="F20" s="17" t="n">
        <f aca="false">F18*F13*0.5</f>
        <v>108</v>
      </c>
      <c r="H20" s="5" t="s">
        <v>37</v>
      </c>
      <c r="I20" s="17" t="n">
        <f aca="false">I18*I10*I8</f>
        <v>2340</v>
      </c>
    </row>
    <row r="21" customFormat="false" ht="31.3" hidden="false" customHeight="false" outlineLevel="0" collapsed="false">
      <c r="B21" s="5" t="s">
        <v>38</v>
      </c>
      <c r="C21" s="17" t="n">
        <f aca="false">C20*20*260</f>
        <v>3229200</v>
      </c>
    </row>
    <row r="23" customFormat="false" ht="15" hidden="false" customHeight="false" outlineLevel="0" collapsed="false">
      <c r="A23" s="3" t="s">
        <v>39</v>
      </c>
      <c r="B23" s="4"/>
      <c r="C23" s="4"/>
    </row>
    <row r="24" customFormat="false" ht="15" hidden="false" customHeight="false" outlineLevel="0" collapsed="false">
      <c r="B24" s="5" t="s">
        <v>40</v>
      </c>
      <c r="C24" s="18" t="n">
        <f aca="false">Engine!I2</f>
        <v>41</v>
      </c>
    </row>
    <row r="25" customFormat="false" ht="15" hidden="false" customHeight="false" outlineLevel="0" collapsed="false">
      <c r="B25" s="5" t="s">
        <v>41</v>
      </c>
      <c r="C25" s="18" t="n">
        <f aca="false">MAX(0,CEILING(C14/C11,1)-Engine!I2)</f>
        <v>7</v>
      </c>
    </row>
    <row r="26" customFormat="false" ht="15" hidden="false" customHeight="false" outlineLevel="0" collapsed="false">
      <c r="B26" s="5" t="s">
        <v>42</v>
      </c>
      <c r="C26" s="18" t="n">
        <f aca="false">MAX(0,Engine!I6-MAX(Engine!I2,CEILING(C14/C11,1)))</f>
        <v>0</v>
      </c>
    </row>
    <row r="27" customFormat="false" ht="16.4" hidden="false" customHeight="false" outlineLevel="0" collapsed="false">
      <c r="B27" s="19" t="s">
        <v>43</v>
      </c>
      <c r="C27" s="20" t="n">
        <f aca="false">C17</f>
        <v>48</v>
      </c>
    </row>
    <row r="28" customFormat="false" ht="15" hidden="false" customHeight="false" outlineLevel="0" collapsed="false">
      <c r="B28" s="5" t="s">
        <v>19</v>
      </c>
      <c r="C28" s="18" t="n">
        <f aca="false">C18-C17</f>
        <v>21</v>
      </c>
    </row>
    <row r="29" customFormat="false" ht="16.4" hidden="false" customHeight="false" outlineLevel="0" collapsed="false">
      <c r="B29" s="19" t="s">
        <v>44</v>
      </c>
      <c r="C29" s="20" t="n">
        <f aca="false">C18</f>
        <v>69</v>
      </c>
    </row>
    <row r="31" customFormat="false" ht="15" hidden="true" customHeight="false" outlineLevel="0" collapsed="false">
      <c r="E31" s="0" t="n">
        <f aca="false">MAX(1,CEILING(F15,1))</f>
        <v>6</v>
      </c>
      <c r="F31" s="0" t="n">
        <f aca="false">IF(E31&lt;=F15,0,MAX(0,1-(E31*(POISSON(E31,F15,0)/POISSON(E31,F15,1))/(E31-F15*(1-(POISSON(E31,F15,0)/POISSON(E31,F15,1)))))*EXP(-(E31-F15)*F11/(F14/F6))))</f>
        <v>0.145375072262839</v>
      </c>
    </row>
    <row r="32" customFormat="false" ht="15" hidden="true" customHeight="false" outlineLevel="0" collapsed="false">
      <c r="E32" s="0" t="n">
        <f aca="false">E31+1</f>
        <v>7</v>
      </c>
      <c r="F32" s="0" t="n">
        <f aca="false">IF(E32&lt;=F15,0,MAX(0,1-(E32*(POISSON(E32,F15,0)/POISSON(E32,F15,1))/(E32-F15*(1-(POISSON(E32,F15,0)/POISSON(E32,F15,1)))))*EXP(-(E32-F15)*F11/(F14/F6))))</f>
        <v>0.592087199727461</v>
      </c>
    </row>
    <row r="33" customFormat="false" ht="15" hidden="true" customHeight="false" outlineLevel="0" collapsed="false">
      <c r="E33" s="0" t="n">
        <f aca="false">E32+1</f>
        <v>8</v>
      </c>
      <c r="F33" s="0" t="n">
        <f aca="false">IF(E33&lt;=F15,0,MAX(0,1-(E33*(POISSON(E33,F15,0)/POISSON(E33,F15,1))/(E33-F15*(1-(POISSON(E33,F15,0)/POISSON(E33,F15,1)))))*EXP(-(E33-F15)*F11/(F14/F6))))</f>
        <v>0.816024993473472</v>
      </c>
    </row>
    <row r="34" customFormat="false" ht="15" hidden="true" customHeight="false" outlineLevel="0" collapsed="false">
      <c r="E34" s="0" t="n">
        <f aca="false">E33+1</f>
        <v>9</v>
      </c>
      <c r="F34" s="0" t="n">
        <f aca="false">IF(E34&lt;=F15,0,MAX(0,1-(E34*(POISSON(E34,F15,0)/POISSON(E34,F15,1))/(E34-F15*(1-(POISSON(E34,F15,0)/POISSON(E34,F15,1)))))*EXP(-(E34-F15)*F11/(F14/F6))))</f>
        <v>0.921868433261722</v>
      </c>
    </row>
    <row r="35" customFormat="false" ht="15" hidden="true" customHeight="false" outlineLevel="0" collapsed="false">
      <c r="E35" s="0" t="n">
        <f aca="false">E34+1</f>
        <v>10</v>
      </c>
      <c r="F35" s="0" t="n">
        <f aca="false">IF(E35&lt;=F15,0,MAX(0,1-(E35*(POISSON(E35,F15,0)/POISSON(E35,F15,1))/(E35-F15*(1-(POISSON(E35,F15,0)/POISSON(E35,F15,1)))))*EXP(-(E35-F15)*F11/(F14/F6))))</f>
        <v>0.968830651089908</v>
      </c>
    </row>
    <row r="36" customFormat="false" ht="15" hidden="true" customHeight="false" outlineLevel="0" collapsed="false">
      <c r="E36" s="0" t="n">
        <f aca="false">E35+1</f>
        <v>11</v>
      </c>
      <c r="F36" s="0" t="n">
        <f aca="false">IF(E36&lt;=F15,0,MAX(0,1-(E36*(POISSON(E36,F15,0)/POISSON(E36,F15,1))/(E36-F15*(1-(POISSON(E36,F15,0)/POISSON(E36,F15,1)))))*EXP(-(E36-F15)*F11/(F14/F6))))</f>
        <v>0.98833354848522</v>
      </c>
    </row>
    <row r="37" customFormat="false" ht="15" hidden="true" customHeight="false" outlineLevel="0" collapsed="false">
      <c r="E37" s="0" t="n">
        <f aca="false">E36+1</f>
        <v>12</v>
      </c>
      <c r="F37" s="0" t="n">
        <f aca="false">IF(E37&lt;=F15,0,MAX(0,1-(E37*(POISSON(E37,F15,0)/POISSON(E37,F15,1))/(E37-F15*(1-(POISSON(E37,F15,0)/POISSON(E37,F15,1)))))*EXP(-(E37-F15)*F11/(F14/F6))))</f>
        <v>0.995903389783943</v>
      </c>
    </row>
    <row r="38" customFormat="false" ht="15" hidden="true" customHeight="false" outlineLevel="0" collapsed="false">
      <c r="E38" s="0" t="n">
        <f aca="false">E37+1</f>
        <v>13</v>
      </c>
      <c r="F38" s="0" t="n">
        <f aca="false">IF(E38&lt;=F15,0,MAX(0,1-(E38*(POISSON(E38,F15,0)/POISSON(E38,F15,1))/(E38-F15*(1-(POISSON(E38,F15,0)/POISSON(E38,F15,1)))))*EXP(-(E38-F15)*F11/(F14/F6))))</f>
        <v>0.998649309180351</v>
      </c>
    </row>
    <row r="39" customFormat="false" ht="15" hidden="true" customHeight="false" outlineLevel="0" collapsed="false">
      <c r="E39" s="0" t="n">
        <f aca="false">E38+1</f>
        <v>14</v>
      </c>
      <c r="F39" s="0" t="n">
        <f aca="false">IF(E39&lt;=F15,0,MAX(0,1-(E39*(POISSON(E39,F15,0)/POISSON(E39,F15,1))/(E39-F15*(1-(POISSON(E39,F15,0)/POISSON(E39,F15,1)))))*EXP(-(E39-F15)*F11/(F14/F6))))</f>
        <v>0.999581205303385</v>
      </c>
    </row>
    <row r="40" customFormat="false" ht="15" hidden="true" customHeight="false" outlineLevel="0" collapsed="false">
      <c r="E40" s="0" t="n">
        <f aca="false">E39+1</f>
        <v>15</v>
      </c>
      <c r="F40" s="0" t="n">
        <f aca="false">IF(E40&lt;=F15,0,MAX(0,1-(E40*(POISSON(E40,F15,0)/POISSON(E40,F15,1))/(E40-F15*(1-(POISSON(E40,F15,0)/POISSON(E40,F15,1)))))*EXP(-(E40-F15)*F11/(F14/F6))))</f>
        <v>0.999877645463066</v>
      </c>
    </row>
    <row r="41" customFormat="false" ht="15" hidden="true" customHeight="false" outlineLevel="0" collapsed="false">
      <c r="E41" s="0" t="n">
        <f aca="false">E40+1</f>
        <v>16</v>
      </c>
      <c r="F41" s="0" t="n">
        <f aca="false">IF(E41&lt;=F15,0,MAX(0,1-(E41*(POISSON(E41,F15,0)/POISSON(E41,F15,1))/(E41-F15*(1-(POISSON(E41,F15,0)/POISSON(E41,F15,1)))))*EXP(-(E41-F15)*F11/(F14/F6))))</f>
        <v>0.999966242137994</v>
      </c>
    </row>
    <row r="42" customFormat="false" ht="15" hidden="true" customHeight="false" outlineLevel="0" collapsed="false">
      <c r="E42" s="0" t="n">
        <f aca="false">E41+1</f>
        <v>17</v>
      </c>
      <c r="F42" s="0" t="n">
        <f aca="false">IF(E42&lt;=F15,0,MAX(0,1-(E42*(POISSON(E42,F15,0)/POISSON(E42,F15,1))/(E42-F15*(1-(POISSON(E42,F15,0)/POISSON(E42,F15,1)))))*EXP(-(E42-F15)*F11/(F14/F6))))</f>
        <v>0.999991184124945</v>
      </c>
    </row>
    <row r="43" customFormat="false" ht="15" hidden="true" customHeight="false" outlineLevel="0" collapsed="false">
      <c r="E43" s="0" t="n">
        <f aca="false">E42+1</f>
        <v>18</v>
      </c>
      <c r="F43" s="0" t="n">
        <f aca="false">IF(E43&lt;=F15,0,MAX(0,1-(E43*(POISSON(E43,F15,0)/POISSON(E43,F15,1))/(E43-F15*(1-(POISSON(E43,F15,0)/POISSON(E43,F15,1)))))*EXP(-(E43-F15)*F11/(F14/F6))))</f>
        <v>0.999997815833996</v>
      </c>
    </row>
    <row r="44" customFormat="false" ht="15" hidden="true" customHeight="false" outlineLevel="0" collapsed="false">
      <c r="E44" s="0" t="n">
        <f aca="false">E43+1</f>
        <v>19</v>
      </c>
      <c r="F44" s="0" t="n">
        <f aca="false">IF(E44&lt;=F15,0,MAX(0,1-(E44*(POISSON(E44,F15,0)/POISSON(E44,F15,1))/(E44-F15*(1-(POISSON(E44,F15,0)/POISSON(E44,F15,1)))))*EXP(-(E44-F15)*F11/(F14/F6))))</f>
        <v>0.999999485484718</v>
      </c>
    </row>
    <row r="45" customFormat="false" ht="15" hidden="true" customHeight="false" outlineLevel="0" collapsed="false">
      <c r="E45" s="0" t="n">
        <f aca="false">E44+1</f>
        <v>20</v>
      </c>
      <c r="F45" s="0" t="n">
        <f aca="false">IF(E45&lt;=F15,0,MAX(0,1-(E45*(POISSON(E45,F15,0)/POISSON(E45,F15,1))/(E45-F15*(1-(POISSON(E45,F15,0)/POISSON(E45,F15,1)))))*EXP(-(E45-F15)*F11/(F14/F6))))</f>
        <v>0.99999988451627</v>
      </c>
    </row>
    <row r="46" customFormat="false" ht="15" hidden="true" customHeight="false" outlineLevel="0" collapsed="false">
      <c r="E46" s="0" t="n">
        <f aca="false">E45+1</f>
        <v>21</v>
      </c>
      <c r="F46" s="0" t="n">
        <f aca="false">IF(E46&lt;=F15,0,MAX(0,1-(E46*(POISSON(E46,F15,0)/POISSON(E46,F15,1))/(E46-F15*(1-(POISSON(E46,F15,0)/POISSON(E46,F15,1)))))*EXP(-(E46-F15)*F11/(F14/F6))))</f>
        <v>0.999999975253188</v>
      </c>
    </row>
    <row r="47" customFormat="false" ht="15" hidden="true" customHeight="false" outlineLevel="0" collapsed="false">
      <c r="E47" s="0" t="n">
        <f aca="false">E46+1</f>
        <v>22</v>
      </c>
      <c r="F47" s="0" t="n">
        <f aca="false">IF(E47&lt;=F15,0,MAX(0,1-(E47*(POISSON(E47,F15,0)/POISSON(E47,F15,1))/(E47-F15*(1-(POISSON(E47,F15,0)/POISSON(E47,F15,1)))))*EXP(-(E47-F15)*F11/(F14/F6))))</f>
        <v>0.999999994927679</v>
      </c>
    </row>
    <row r="48" customFormat="false" ht="15" hidden="true" customHeight="false" outlineLevel="0" collapsed="false">
      <c r="E48" s="0" t="n">
        <f aca="false">E47+1</f>
        <v>23</v>
      </c>
      <c r="F48" s="0" t="n">
        <f aca="false">IF(E48&lt;=F15,0,MAX(0,1-(E48*(POISSON(E48,F15,0)/POISSON(E48,F15,1))/(E48-F15*(1-(POISSON(E48,F15,0)/POISSON(E48,F15,1)))))*EXP(-(E48-F15)*F11/(F14/F6))))</f>
        <v>0.999999999003805</v>
      </c>
    </row>
    <row r="49" customFormat="false" ht="15" hidden="true" customHeight="false" outlineLevel="0" collapsed="false">
      <c r="E49" s="0" t="n">
        <f aca="false">E48+1</f>
        <v>24</v>
      </c>
      <c r="F49" s="0" t="n">
        <f aca="false">IF(E49&lt;=F15,0,MAX(0,1-(E49*(POISSON(E49,F15,0)/POISSON(E49,F15,1))/(E49-F15*(1-(POISSON(E49,F15,0)/POISSON(E49,F15,1)))))*EXP(-(E49-F15)*F11/(F14/F6))))</f>
        <v>0.999999999812223</v>
      </c>
    </row>
    <row r="50" customFormat="false" ht="15" hidden="true" customHeight="false" outlineLevel="0" collapsed="false">
      <c r="E50" s="0" t="n">
        <f aca="false">E49+1</f>
        <v>25</v>
      </c>
      <c r="F50" s="0" t="n">
        <f aca="false">IF(E50&lt;=F15,0,MAX(0,1-(E50*(POISSON(E50,F15,0)/POISSON(E50,F15,1))/(E50-F15*(1-(POISSON(E50,F15,0)/POISSON(E50,F15,1)))))*EXP(-(E50-F15)*F11/(F14/F6))))</f>
        <v>0.999999999965977</v>
      </c>
    </row>
    <row r="51" customFormat="false" ht="15" hidden="true" customHeight="false" outlineLevel="0" collapsed="false">
      <c r="E51" s="0" t="n">
        <f aca="false">E50+1</f>
        <v>26</v>
      </c>
      <c r="F51" s="0" t="n">
        <f aca="false">IF(E51&lt;=F15,0,MAX(0,1-(E51*(POISSON(E51,F15,0)/POISSON(E51,F15,1))/(E51-F15*(1-(POISSON(E51,F15,0)/POISSON(E51,F15,1)))))*EXP(-(E51-F15)*F11/(F14/F6))))</f>
        <v>0.999999999994066</v>
      </c>
    </row>
    <row r="52" customFormat="false" ht="15" hidden="true" customHeight="false" outlineLevel="0" collapsed="false">
      <c r="E52" s="0" t="n">
        <f aca="false">E51+1</f>
        <v>27</v>
      </c>
      <c r="F52" s="0" t="n">
        <f aca="false">IF(E52&lt;=F15,0,MAX(0,1-(E52*(POISSON(E52,F15,0)/POISSON(E52,F15,1))/(E52-F15*(1-(POISSON(E52,F15,0)/POISSON(E52,F15,1)))))*EXP(-(E52-F15)*F11/(F14/F6))))</f>
        <v>0.999999999999003</v>
      </c>
    </row>
    <row r="53" customFormat="false" ht="15" hidden="true" customHeight="false" outlineLevel="0" collapsed="false">
      <c r="E53" s="0" t="n">
        <f aca="false">E52+1</f>
        <v>28</v>
      </c>
      <c r="F53" s="0" t="n">
        <f aca="false">IF(E53&lt;=F15,0,MAX(0,1-(E53*(POISSON(E53,F15,0)/POISSON(E53,F15,1))/(E53-F15*(1-(POISSON(E53,F15,0)/POISSON(E53,F15,1)))))*EXP(-(E53-F15)*F11/(F14/F6))))</f>
        <v>0.999999999999838</v>
      </c>
    </row>
    <row r="54" customFormat="false" ht="15" hidden="true" customHeight="false" outlineLevel="0" collapsed="false">
      <c r="E54" s="0" t="n">
        <f aca="false">E53+1</f>
        <v>29</v>
      </c>
      <c r="F54" s="0" t="n">
        <f aca="false">IF(E54&lt;=F15,0,MAX(0,1-(E54*(POISSON(E54,F15,0)/POISSON(E54,F15,1))/(E54-F15*(1-(POISSON(E54,F15,0)/POISSON(E54,F15,1)))))*EXP(-(E54-F15)*F11/(F14/F6))))</f>
        <v>0.999999999999975</v>
      </c>
    </row>
    <row r="55" customFormat="false" ht="15" hidden="true" customHeight="false" outlineLevel="0" collapsed="false">
      <c r="E55" s="0" t="n">
        <f aca="false">E54+1</f>
        <v>30</v>
      </c>
      <c r="F55" s="0" t="n">
        <f aca="false">IF(E55&lt;=F15,0,MAX(0,1-(E55*(POISSON(E55,F15,0)/POISSON(E55,F15,1))/(E55-F15*(1-(POISSON(E55,F15,0)/POISSON(E55,F15,1)))))*EXP(-(E55-F15)*F11/(F14/F6))))</f>
        <v>0.999999999999996</v>
      </c>
    </row>
    <row r="56" customFormat="false" ht="15" hidden="true" customHeight="false" outlineLevel="0" collapsed="false">
      <c r="E56" s="0" t="n">
        <f aca="false">E55+1</f>
        <v>31</v>
      </c>
      <c r="F56" s="0" t="n">
        <f aca="false">IF(E56&lt;=F15,0,MAX(0,1-(E56*(POISSON(E56,F15,0)/POISSON(E56,F15,1))/(E56-F15*(1-(POISSON(E56,F15,0)/POISSON(E56,F15,1)))))*EXP(-(E56-F15)*F11/(F14/F6))))</f>
        <v>0.999999999999999</v>
      </c>
    </row>
    <row r="57" customFormat="false" ht="15" hidden="true" customHeight="false" outlineLevel="0" collapsed="false">
      <c r="E57" s="0" t="n">
        <f aca="false">E56+1</f>
        <v>32</v>
      </c>
      <c r="F57" s="0" t="n">
        <f aca="false">IF(E57&lt;=F15,0,MAX(0,1-(E57*(POISSON(E57,F15,0)/POISSON(E57,F15,1))/(E57-F15*(1-(POISSON(E57,F15,0)/POISSON(E57,F15,1)))))*EXP(-(E57-F15)*F11/(F14/F6))))</f>
        <v>1</v>
      </c>
    </row>
    <row r="58" customFormat="false" ht="15" hidden="true" customHeight="false" outlineLevel="0" collapsed="false">
      <c r="E58" s="0" t="n">
        <f aca="false">E57+1</f>
        <v>33</v>
      </c>
      <c r="F58" s="0" t="n">
        <f aca="false">IF(E58&lt;=F15,0,MAX(0,1-(E58*(POISSON(E58,F15,0)/POISSON(E58,F15,1))/(E58-F15*(1-(POISSON(E58,F15,0)/POISSON(E58,F15,1)))))*EXP(-(E58-F15)*F11/(F14/F6))))</f>
        <v>1</v>
      </c>
    </row>
    <row r="59" customFormat="false" ht="15" hidden="true" customHeight="false" outlineLevel="0" collapsed="false">
      <c r="E59" s="0" t="n">
        <f aca="false">E58+1</f>
        <v>34</v>
      </c>
      <c r="F59" s="0" t="n">
        <f aca="false">IF(E59&lt;=F15,0,MAX(0,1-(E59*(POISSON(E59,F15,0)/POISSON(E59,F15,1))/(E59-F15*(1-(POISSON(E59,F15,0)/POISSON(E59,F15,1)))))*EXP(-(E59-F15)*F11/(F14/F6))))</f>
        <v>1</v>
      </c>
    </row>
    <row r="60" customFormat="false" ht="15" hidden="true" customHeight="false" outlineLevel="0" collapsed="false">
      <c r="E60" s="0" t="n">
        <f aca="false">E59+1</f>
        <v>35</v>
      </c>
      <c r="F60" s="0" t="n">
        <f aca="false">IF(E60&lt;=F15,0,MAX(0,1-(E60*(POISSON(E60,F15,0)/POISSON(E60,F15,1))/(E60-F15*(1-(POISSON(E60,F15,0)/POISSON(E60,F15,1)))))*EXP(-(E60-F15)*F11/(F14/F6))))</f>
        <v>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A1:I6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9" min="2" style="0" width="12"/>
  </cols>
  <sheetData>
    <row r="1" customFormat="false" ht="37.5" hidden="false" customHeight="true" outlineLevel="0" collapsed="false">
      <c r="A1" s="1" t="s">
        <v>45</v>
      </c>
    </row>
    <row r="2" customFormat="false" ht="15" hidden="false" customHeight="false" outlineLevel="0" collapsed="false">
      <c r="A2" s="2" t="s">
        <v>46</v>
      </c>
    </row>
    <row r="4" customFormat="false" ht="15" hidden="false" customHeight="false" outlineLevel="0" collapsed="false">
      <c r="A4" s="3" t="s">
        <v>47</v>
      </c>
      <c r="B4" s="4"/>
      <c r="C4" s="4"/>
      <c r="D4" s="4"/>
      <c r="E4" s="4"/>
      <c r="F4" s="4"/>
      <c r="G4" s="4"/>
      <c r="H4" s="4"/>
      <c r="I4" s="4"/>
    </row>
    <row r="5" customFormat="false" ht="15" hidden="false" customHeight="false" outlineLevel="0" collapsed="false">
      <c r="A5" s="21" t="s">
        <v>48</v>
      </c>
      <c r="B5" s="21" t="s">
        <v>49</v>
      </c>
      <c r="C5" s="21" t="s">
        <v>50</v>
      </c>
      <c r="D5" s="21" t="s">
        <v>51</v>
      </c>
      <c r="E5" s="21" t="s">
        <v>52</v>
      </c>
      <c r="F5" s="21" t="s">
        <v>53</v>
      </c>
      <c r="G5" s="21" t="s">
        <v>54</v>
      </c>
      <c r="H5" s="21" t="s">
        <v>55</v>
      </c>
      <c r="I5" s="21" t="s">
        <v>56</v>
      </c>
    </row>
    <row r="6" customFormat="false" ht="15" hidden="false" customHeight="false" outlineLevel="0" collapsed="false">
      <c r="A6" s="22" t="s">
        <v>57</v>
      </c>
      <c r="B6" s="6" t="n">
        <v>80</v>
      </c>
      <c r="C6" s="6" t="n">
        <v>76</v>
      </c>
      <c r="D6" s="6" t="n">
        <v>74</v>
      </c>
      <c r="E6" s="6" t="n">
        <v>72</v>
      </c>
      <c r="F6" s="6" t="n">
        <v>70</v>
      </c>
      <c r="G6" s="6" t="n">
        <v>44</v>
      </c>
      <c r="H6" s="6" t="n">
        <v>28</v>
      </c>
      <c r="I6" s="23" t="n">
        <f aca="false">SUM(B6:H6)</f>
        <v>444</v>
      </c>
    </row>
    <row r="7" customFormat="false" ht="15" hidden="false" customHeight="false" outlineLevel="0" collapsed="false">
      <c r="A7" s="22" t="s">
        <v>58</v>
      </c>
      <c r="B7" s="6" t="n">
        <v>110</v>
      </c>
      <c r="C7" s="6" t="n">
        <v>105</v>
      </c>
      <c r="D7" s="6" t="n">
        <v>101</v>
      </c>
      <c r="E7" s="6" t="n">
        <v>99</v>
      </c>
      <c r="F7" s="6" t="n">
        <v>97</v>
      </c>
      <c r="G7" s="6" t="n">
        <v>61</v>
      </c>
      <c r="H7" s="6" t="n">
        <v>38</v>
      </c>
      <c r="I7" s="23" t="n">
        <f aca="false">SUM(B7:H7)</f>
        <v>611</v>
      </c>
    </row>
    <row r="8" customFormat="false" ht="15" hidden="false" customHeight="false" outlineLevel="0" collapsed="false">
      <c r="A8" s="22" t="s">
        <v>59</v>
      </c>
      <c r="B8" s="6" t="n">
        <v>140</v>
      </c>
      <c r="C8" s="6" t="n">
        <v>133</v>
      </c>
      <c r="D8" s="6" t="n">
        <v>129</v>
      </c>
      <c r="E8" s="6" t="n">
        <v>126</v>
      </c>
      <c r="F8" s="6" t="n">
        <v>123</v>
      </c>
      <c r="G8" s="6" t="n">
        <v>77</v>
      </c>
      <c r="H8" s="6" t="n">
        <v>49</v>
      </c>
      <c r="I8" s="23" t="n">
        <f aca="false">SUM(B8:H8)</f>
        <v>777</v>
      </c>
    </row>
    <row r="9" customFormat="false" ht="15" hidden="false" customHeight="false" outlineLevel="0" collapsed="false">
      <c r="A9" s="22" t="s">
        <v>60</v>
      </c>
      <c r="B9" s="6" t="n">
        <v>176</v>
      </c>
      <c r="C9" s="6" t="n">
        <v>167</v>
      </c>
      <c r="D9" s="6" t="n">
        <v>162</v>
      </c>
      <c r="E9" s="6" t="n">
        <v>158</v>
      </c>
      <c r="F9" s="6" t="n">
        <v>155</v>
      </c>
      <c r="G9" s="6" t="n">
        <v>97</v>
      </c>
      <c r="H9" s="6" t="n">
        <v>62</v>
      </c>
      <c r="I9" s="23" t="n">
        <f aca="false">SUM(B9:H9)</f>
        <v>977</v>
      </c>
    </row>
    <row r="10" customFormat="false" ht="15" hidden="false" customHeight="false" outlineLevel="0" collapsed="false">
      <c r="A10" s="22" t="s">
        <v>61</v>
      </c>
      <c r="B10" s="6" t="n">
        <v>200</v>
      </c>
      <c r="C10" s="6" t="n">
        <v>190</v>
      </c>
      <c r="D10" s="6" t="n">
        <v>184</v>
      </c>
      <c r="E10" s="6" t="n">
        <v>180</v>
      </c>
      <c r="F10" s="6" t="n">
        <v>176</v>
      </c>
      <c r="G10" s="6" t="n">
        <v>110</v>
      </c>
      <c r="H10" s="6" t="n">
        <v>70</v>
      </c>
      <c r="I10" s="23" t="n">
        <f aca="false">SUM(B10:H10)</f>
        <v>1110</v>
      </c>
    </row>
    <row r="11" customFormat="false" ht="15" hidden="false" customHeight="false" outlineLevel="0" collapsed="false">
      <c r="A11" s="22" t="s">
        <v>62</v>
      </c>
      <c r="B11" s="6" t="n">
        <v>190</v>
      </c>
      <c r="C11" s="6" t="n">
        <v>180</v>
      </c>
      <c r="D11" s="6" t="n">
        <v>175</v>
      </c>
      <c r="E11" s="6" t="n">
        <v>171</v>
      </c>
      <c r="F11" s="6" t="n">
        <v>167</v>
      </c>
      <c r="G11" s="6" t="n">
        <v>105</v>
      </c>
      <c r="H11" s="6" t="n">
        <v>66</v>
      </c>
      <c r="I11" s="23" t="n">
        <f aca="false">SUM(B11:H11)</f>
        <v>1054</v>
      </c>
    </row>
    <row r="12" customFormat="false" ht="15" hidden="false" customHeight="false" outlineLevel="0" collapsed="false">
      <c r="A12" s="22" t="s">
        <v>63</v>
      </c>
      <c r="B12" s="6" t="n">
        <v>176</v>
      </c>
      <c r="C12" s="6" t="n">
        <v>167</v>
      </c>
      <c r="D12" s="6" t="n">
        <v>162</v>
      </c>
      <c r="E12" s="6" t="n">
        <v>158</v>
      </c>
      <c r="F12" s="6" t="n">
        <v>155</v>
      </c>
      <c r="G12" s="6" t="n">
        <v>97</v>
      </c>
      <c r="H12" s="6" t="n">
        <v>62</v>
      </c>
      <c r="I12" s="23" t="n">
        <f aca="false">SUM(B12:H12)</f>
        <v>977</v>
      </c>
    </row>
    <row r="13" customFormat="false" ht="15" hidden="false" customHeight="false" outlineLevel="0" collapsed="false">
      <c r="A13" s="22" t="s">
        <v>64</v>
      </c>
      <c r="B13" s="6" t="n">
        <v>160</v>
      </c>
      <c r="C13" s="6" t="n">
        <v>152</v>
      </c>
      <c r="D13" s="6" t="n">
        <v>147</v>
      </c>
      <c r="E13" s="6" t="n">
        <v>144</v>
      </c>
      <c r="F13" s="6" t="n">
        <v>141</v>
      </c>
      <c r="G13" s="6" t="n">
        <v>88</v>
      </c>
      <c r="H13" s="6" t="n">
        <v>56</v>
      </c>
      <c r="I13" s="23" t="n">
        <f aca="false">SUM(B13:H13)</f>
        <v>888</v>
      </c>
    </row>
    <row r="14" customFormat="false" ht="15" hidden="false" customHeight="false" outlineLevel="0" collapsed="false">
      <c r="A14" s="22" t="s">
        <v>65</v>
      </c>
      <c r="B14" s="6" t="n">
        <v>144</v>
      </c>
      <c r="C14" s="6" t="n">
        <v>137</v>
      </c>
      <c r="D14" s="6" t="n">
        <v>132</v>
      </c>
      <c r="E14" s="6" t="n">
        <v>130</v>
      </c>
      <c r="F14" s="6" t="n">
        <v>127</v>
      </c>
      <c r="G14" s="6" t="n">
        <v>79</v>
      </c>
      <c r="H14" s="6" t="n">
        <v>50</v>
      </c>
      <c r="I14" s="23" t="n">
        <f aca="false">SUM(B14:H14)</f>
        <v>799</v>
      </c>
    </row>
    <row r="15" customFormat="false" ht="15" hidden="false" customHeight="false" outlineLevel="0" collapsed="false">
      <c r="A15" s="22" t="s">
        <v>66</v>
      </c>
      <c r="B15" s="6" t="n">
        <v>130</v>
      </c>
      <c r="C15" s="6" t="n">
        <v>124</v>
      </c>
      <c r="D15" s="6" t="n">
        <v>120</v>
      </c>
      <c r="E15" s="6" t="n">
        <v>117</v>
      </c>
      <c r="F15" s="6" t="n">
        <v>114</v>
      </c>
      <c r="G15" s="6" t="n">
        <v>72</v>
      </c>
      <c r="H15" s="6" t="n">
        <v>46</v>
      </c>
      <c r="I15" s="23" t="n">
        <f aca="false">SUM(B15:H15)</f>
        <v>723</v>
      </c>
    </row>
    <row r="16" customFormat="false" ht="15" hidden="false" customHeight="false" outlineLevel="0" collapsed="false">
      <c r="A16" s="22" t="s">
        <v>67</v>
      </c>
      <c r="B16" s="6" t="n">
        <v>140</v>
      </c>
      <c r="C16" s="6" t="n">
        <v>133</v>
      </c>
      <c r="D16" s="6" t="n">
        <v>129</v>
      </c>
      <c r="E16" s="6" t="n">
        <v>126</v>
      </c>
      <c r="F16" s="6" t="n">
        <v>123</v>
      </c>
      <c r="G16" s="6" t="n">
        <v>77</v>
      </c>
      <c r="H16" s="6" t="n">
        <v>49</v>
      </c>
      <c r="I16" s="23" t="n">
        <f aca="false">SUM(B16:H16)</f>
        <v>777</v>
      </c>
    </row>
    <row r="17" customFormat="false" ht="15" hidden="false" customHeight="false" outlineLevel="0" collapsed="false">
      <c r="A17" s="22" t="s">
        <v>68</v>
      </c>
      <c r="B17" s="6" t="n">
        <v>156</v>
      </c>
      <c r="C17" s="6" t="n">
        <v>148</v>
      </c>
      <c r="D17" s="6" t="n">
        <v>144</v>
      </c>
      <c r="E17" s="6" t="n">
        <v>140</v>
      </c>
      <c r="F17" s="6" t="n">
        <v>137</v>
      </c>
      <c r="G17" s="6" t="n">
        <v>86</v>
      </c>
      <c r="H17" s="6" t="n">
        <v>55</v>
      </c>
      <c r="I17" s="23" t="n">
        <f aca="false">SUM(B17:H17)</f>
        <v>866</v>
      </c>
    </row>
    <row r="18" customFormat="false" ht="15" hidden="false" customHeight="false" outlineLevel="0" collapsed="false">
      <c r="A18" s="22" t="s">
        <v>69</v>
      </c>
      <c r="B18" s="6" t="n">
        <v>184</v>
      </c>
      <c r="C18" s="6" t="n">
        <v>175</v>
      </c>
      <c r="D18" s="6" t="n">
        <v>169</v>
      </c>
      <c r="E18" s="6" t="n">
        <v>166</v>
      </c>
      <c r="F18" s="6" t="n">
        <v>162</v>
      </c>
      <c r="G18" s="6" t="n">
        <v>101</v>
      </c>
      <c r="H18" s="6" t="n">
        <v>64</v>
      </c>
      <c r="I18" s="23" t="n">
        <f aca="false">SUM(B18:H18)</f>
        <v>1021</v>
      </c>
    </row>
    <row r="19" customFormat="false" ht="15" hidden="false" customHeight="false" outlineLevel="0" collapsed="false">
      <c r="A19" s="22" t="s">
        <v>70</v>
      </c>
      <c r="B19" s="6" t="n">
        <v>200</v>
      </c>
      <c r="C19" s="6" t="n">
        <v>190</v>
      </c>
      <c r="D19" s="6" t="n">
        <v>184</v>
      </c>
      <c r="E19" s="6" t="n">
        <v>180</v>
      </c>
      <c r="F19" s="6" t="n">
        <v>176</v>
      </c>
      <c r="G19" s="6" t="n">
        <v>110</v>
      </c>
      <c r="H19" s="6" t="n">
        <v>70</v>
      </c>
      <c r="I19" s="23" t="n">
        <f aca="false">SUM(B19:H19)</f>
        <v>1110</v>
      </c>
    </row>
    <row r="20" customFormat="false" ht="15" hidden="false" customHeight="false" outlineLevel="0" collapsed="false">
      <c r="A20" s="22" t="s">
        <v>71</v>
      </c>
      <c r="B20" s="6" t="n">
        <v>176</v>
      </c>
      <c r="C20" s="6" t="n">
        <v>167</v>
      </c>
      <c r="D20" s="6" t="n">
        <v>162</v>
      </c>
      <c r="E20" s="6" t="n">
        <v>158</v>
      </c>
      <c r="F20" s="6" t="n">
        <v>155</v>
      </c>
      <c r="G20" s="6" t="n">
        <v>97</v>
      </c>
      <c r="H20" s="6" t="n">
        <v>62</v>
      </c>
      <c r="I20" s="23" t="n">
        <f aca="false">SUM(B20:H20)</f>
        <v>977</v>
      </c>
    </row>
    <row r="21" customFormat="false" ht="15" hidden="false" customHeight="false" outlineLevel="0" collapsed="false">
      <c r="A21" s="22" t="s">
        <v>72</v>
      </c>
      <c r="B21" s="6" t="n">
        <v>156</v>
      </c>
      <c r="C21" s="6" t="n">
        <v>148</v>
      </c>
      <c r="D21" s="6" t="n">
        <v>144</v>
      </c>
      <c r="E21" s="6" t="n">
        <v>140</v>
      </c>
      <c r="F21" s="6" t="n">
        <v>137</v>
      </c>
      <c r="G21" s="6" t="n">
        <v>86</v>
      </c>
      <c r="H21" s="6" t="n">
        <v>55</v>
      </c>
      <c r="I21" s="23" t="n">
        <f aca="false">SUM(B21:H21)</f>
        <v>866</v>
      </c>
    </row>
    <row r="22" customFormat="false" ht="15" hidden="false" customHeight="false" outlineLevel="0" collapsed="false">
      <c r="A22" s="22" t="s">
        <v>73</v>
      </c>
      <c r="B22" s="6" t="n">
        <v>130</v>
      </c>
      <c r="C22" s="6" t="n">
        <v>124</v>
      </c>
      <c r="D22" s="6" t="n">
        <v>120</v>
      </c>
      <c r="E22" s="6" t="n">
        <v>117</v>
      </c>
      <c r="F22" s="6" t="n">
        <v>114</v>
      </c>
      <c r="G22" s="6" t="n">
        <v>72</v>
      </c>
      <c r="H22" s="6" t="n">
        <v>46</v>
      </c>
      <c r="I22" s="23" t="n">
        <f aca="false">SUM(B22:H22)</f>
        <v>723</v>
      </c>
    </row>
    <row r="23" customFormat="false" ht="15" hidden="false" customHeight="false" outlineLevel="0" collapsed="false">
      <c r="A23" s="22" t="s">
        <v>74</v>
      </c>
      <c r="B23" s="6" t="n">
        <v>110</v>
      </c>
      <c r="C23" s="6" t="n">
        <v>105</v>
      </c>
      <c r="D23" s="6" t="n">
        <v>101</v>
      </c>
      <c r="E23" s="6" t="n">
        <v>99</v>
      </c>
      <c r="F23" s="6" t="n">
        <v>97</v>
      </c>
      <c r="G23" s="6" t="n">
        <v>61</v>
      </c>
      <c r="H23" s="6" t="n">
        <v>38</v>
      </c>
      <c r="I23" s="23" t="n">
        <f aca="false">SUM(B23:H23)</f>
        <v>611</v>
      </c>
    </row>
    <row r="24" customFormat="false" ht="15" hidden="false" customHeight="false" outlineLevel="0" collapsed="false">
      <c r="A24" s="22" t="s">
        <v>75</v>
      </c>
      <c r="B24" s="6" t="n">
        <v>84</v>
      </c>
      <c r="C24" s="6" t="n">
        <v>80</v>
      </c>
      <c r="D24" s="6" t="n">
        <v>77</v>
      </c>
      <c r="E24" s="6" t="n">
        <v>76</v>
      </c>
      <c r="F24" s="6" t="n">
        <v>74</v>
      </c>
      <c r="G24" s="6" t="n">
        <v>46</v>
      </c>
      <c r="H24" s="6" t="n">
        <v>29</v>
      </c>
      <c r="I24" s="23" t="n">
        <f aca="false">SUM(B24:H24)</f>
        <v>466</v>
      </c>
    </row>
    <row r="25" customFormat="false" ht="15" hidden="false" customHeight="false" outlineLevel="0" collapsed="false">
      <c r="A25" s="22" t="s">
        <v>76</v>
      </c>
      <c r="B25" s="6" t="n">
        <v>60</v>
      </c>
      <c r="C25" s="6" t="n">
        <v>57</v>
      </c>
      <c r="D25" s="6" t="n">
        <v>55</v>
      </c>
      <c r="E25" s="6" t="n">
        <v>54</v>
      </c>
      <c r="F25" s="6" t="n">
        <v>53</v>
      </c>
      <c r="G25" s="6" t="n">
        <v>33</v>
      </c>
      <c r="H25" s="6" t="n">
        <v>21</v>
      </c>
      <c r="I25" s="23" t="n">
        <f aca="false">SUM(B25:H25)</f>
        <v>333</v>
      </c>
    </row>
    <row r="26" customFormat="false" ht="28.35" hidden="false" customHeight="false" outlineLevel="0" collapsed="false">
      <c r="A26" s="24" t="s">
        <v>77</v>
      </c>
      <c r="B26" s="25" t="n">
        <f aca="false">SUM(B6:B25)</f>
        <v>2902</v>
      </c>
      <c r="C26" s="25" t="n">
        <f aca="false">SUM(C6:C25)</f>
        <v>2758</v>
      </c>
      <c r="D26" s="25" t="n">
        <f aca="false">SUM(D6:D25)</f>
        <v>2671</v>
      </c>
      <c r="E26" s="25" t="n">
        <f aca="false">SUM(E6:E25)</f>
        <v>2611</v>
      </c>
      <c r="F26" s="25" t="n">
        <f aca="false">SUM(F6:F25)</f>
        <v>2553</v>
      </c>
      <c r="G26" s="25" t="n">
        <f aca="false">SUM(G6:G25)</f>
        <v>1599</v>
      </c>
      <c r="H26" s="25" t="n">
        <f aca="false">SUM(H6:H25)</f>
        <v>1016</v>
      </c>
      <c r="I26" s="26" t="n">
        <f aca="false">SUM(B26:H26)</f>
        <v>16110</v>
      </c>
    </row>
    <row r="28" customFormat="false" ht="15" hidden="false" customHeight="false" outlineLevel="0" collapsed="false">
      <c r="A28" s="3" t="s">
        <v>78</v>
      </c>
      <c r="B28" s="4"/>
      <c r="C28" s="4"/>
      <c r="D28" s="4"/>
      <c r="E28" s="4"/>
      <c r="F28" s="4"/>
      <c r="G28" s="4"/>
      <c r="H28" s="4"/>
      <c r="I28" s="4"/>
    </row>
    <row r="29" customFormat="false" ht="15" hidden="false" customHeight="false" outlineLevel="0" collapsed="false">
      <c r="A29" s="21" t="s">
        <v>48</v>
      </c>
      <c r="B29" s="21" t="s">
        <v>49</v>
      </c>
      <c r="C29" s="21" t="s">
        <v>50</v>
      </c>
      <c r="D29" s="21" t="s">
        <v>51</v>
      </c>
      <c r="E29" s="21" t="s">
        <v>52</v>
      </c>
      <c r="F29" s="21" t="s">
        <v>53</v>
      </c>
      <c r="G29" s="21" t="s">
        <v>54</v>
      </c>
      <c r="H29" s="21" t="s">
        <v>55</v>
      </c>
      <c r="I29" s="21" t="s">
        <v>79</v>
      </c>
    </row>
    <row r="30" customFormat="false" ht="15" hidden="false" customHeight="false" outlineLevel="0" collapsed="false">
      <c r="A30" s="22" t="s">
        <v>57</v>
      </c>
      <c r="B30" s="27" t="n">
        <f aca="false">CEILING(MAX(CEILING(B6*(1+1.2816*Calculator!C12)*Calculator!C6/(30*60)+(Engine!I2-Calculator!C14)/SQRT(MAX(1,Calculator!C14))*SQRT(MAX(1,B6*(1+1.2816*Calculator!C12)*Calculator!C6/(30*60))),1),CEILING(B6*Calculator!C6/(30*60)/Calculator!C11,1))/(1-Calculator!C10),1)</f>
        <v>28</v>
      </c>
      <c r="C30" s="27" t="n">
        <f aca="false">CEILING(MAX(CEILING(C6*(1+1.2816*Calculator!C12)*Calculator!C6/(30*60)+(Engine!I2-Calculator!C14)/SQRT(MAX(1,Calculator!C14))*SQRT(MAX(1,C6*(1+1.2816*Calculator!C12)*Calculator!C6/(30*60))),1),CEILING(C6*Calculator!C6/(30*60)/Calculator!C11,1))/(1-Calculator!C10),1)</f>
        <v>26</v>
      </c>
      <c r="D30" s="27" t="n">
        <f aca="false">CEILING(MAX(CEILING(D6*(1+1.2816*Calculator!C12)*Calculator!C6/(30*60)+(Engine!I2-Calculator!C14)/SQRT(MAX(1,Calculator!C14))*SQRT(MAX(1,D6*(1+1.2816*Calculator!C12)*Calculator!C6/(30*60))),1),CEILING(D6*Calculator!C6/(30*60)/Calculator!C11,1))/(1-Calculator!C10),1)</f>
        <v>26</v>
      </c>
      <c r="E30" s="27" t="n">
        <f aca="false">CEILING(MAX(CEILING(E6*(1+1.2816*Calculator!C12)*Calculator!C6/(30*60)+(Engine!I2-Calculator!C14)/SQRT(MAX(1,Calculator!C14))*SQRT(MAX(1,E6*(1+1.2816*Calculator!C12)*Calculator!C6/(30*60))),1),CEILING(E6*Calculator!C6/(30*60)/Calculator!C11,1))/(1-Calculator!C10),1)</f>
        <v>25</v>
      </c>
      <c r="F30" s="27" t="n">
        <f aca="false">CEILING(MAX(CEILING(F6*(1+1.2816*Calculator!C12)*Calculator!C6/(30*60)+(Engine!I2-Calculator!C14)/SQRT(MAX(1,Calculator!C14))*SQRT(MAX(1,F6*(1+1.2816*Calculator!C12)*Calculator!C6/(30*60))),1),CEILING(F6*Calculator!C6/(30*60)/Calculator!C11,1))/(1-Calculator!C10),1)</f>
        <v>25</v>
      </c>
      <c r="G30" s="27" t="n">
        <f aca="false">CEILING(MAX(CEILING(G6*(1+1.2816*Calculator!C12)*Calculator!C6/(30*60)+(Engine!I2-Calculator!C14)/SQRT(MAX(1,Calculator!C14))*SQRT(MAX(1,G6*(1+1.2816*Calculator!C12)*Calculator!C6/(30*60))),1),CEILING(G6*Calculator!C6/(30*60)/Calculator!C11,1))/(1-Calculator!C10),1)</f>
        <v>16</v>
      </c>
      <c r="H30" s="27" t="n">
        <f aca="false">CEILING(MAX(CEILING(H6*(1+1.2816*Calculator!C12)*Calculator!C6/(30*60)+(Engine!I2-Calculator!C14)/SQRT(MAX(1,Calculator!C14))*SQRT(MAX(1,H6*(1+1.2816*Calculator!C12)*Calculator!C6/(30*60))),1),CEILING(H6*Calculator!C6/(30*60)/Calculator!C11,1))/(1-Calculator!C10),1)</f>
        <v>10</v>
      </c>
      <c r="I30" s="23" t="n">
        <f aca="false">MAX(B30:H30)</f>
        <v>28</v>
      </c>
    </row>
    <row r="31" customFormat="false" ht="15" hidden="false" customHeight="false" outlineLevel="0" collapsed="false">
      <c r="A31" s="22" t="s">
        <v>58</v>
      </c>
      <c r="B31" s="27" t="n">
        <f aca="false">CEILING(MAX(CEILING(B7*(1+1.2816*Calculator!C12)*Calculator!C6/(30*60)+(Engine!I2-Calculator!C14)/SQRT(MAX(1,Calculator!C14))*SQRT(MAX(1,B7*(1+1.2816*Calculator!C12)*Calculator!C6/(30*60))),1),CEILING(B7*Calculator!C6/(30*60)/Calculator!C11,1))/(1-Calculator!C10),1)</f>
        <v>38</v>
      </c>
      <c r="C31" s="27" t="n">
        <f aca="false">CEILING(MAX(CEILING(C7*(1+1.2816*Calculator!C12)*Calculator!C6/(30*60)+(Engine!I2-Calculator!C14)/SQRT(MAX(1,Calculator!C14))*SQRT(MAX(1,C7*(1+1.2816*Calculator!C12)*Calculator!C6/(30*60))),1),CEILING(C7*Calculator!C6/(30*60)/Calculator!C11,1))/(1-Calculator!C10),1)</f>
        <v>36</v>
      </c>
      <c r="D31" s="27" t="n">
        <f aca="false">CEILING(MAX(CEILING(D7*(1+1.2816*Calculator!C12)*Calculator!C6/(30*60)+(Engine!I2-Calculator!C14)/SQRT(MAX(1,Calculator!C14))*SQRT(MAX(1,D7*(1+1.2816*Calculator!C12)*Calculator!C6/(30*60))),1),CEILING(D7*Calculator!C6/(30*60)/Calculator!C11,1))/(1-Calculator!C10),1)</f>
        <v>35</v>
      </c>
      <c r="E31" s="27" t="n">
        <f aca="false">CEILING(MAX(CEILING(E7*(1+1.2816*Calculator!C12)*Calculator!C6/(30*60)+(Engine!I2-Calculator!C14)/SQRT(MAX(1,Calculator!C14))*SQRT(MAX(1,E7*(1+1.2816*Calculator!C12)*Calculator!C6/(30*60))),1),CEILING(E7*Calculator!C6/(30*60)/Calculator!C11,1))/(1-Calculator!C10),1)</f>
        <v>35</v>
      </c>
      <c r="F31" s="27" t="n">
        <f aca="false">CEILING(MAX(CEILING(F7*(1+1.2816*Calculator!C12)*Calculator!C6/(30*60)+(Engine!I2-Calculator!C14)/SQRT(MAX(1,Calculator!C14))*SQRT(MAX(1,F7*(1+1.2816*Calculator!C12)*Calculator!C6/(30*60))),1),CEILING(F7*Calculator!C6/(30*60)/Calculator!C11,1))/(1-Calculator!C10),1)</f>
        <v>33</v>
      </c>
      <c r="G31" s="27" t="n">
        <f aca="false">CEILING(MAX(CEILING(G7*(1+1.2816*Calculator!C12)*Calculator!C6/(30*60)+(Engine!I2-Calculator!C14)/SQRT(MAX(1,Calculator!C14))*SQRT(MAX(1,G7*(1+1.2816*Calculator!C12)*Calculator!C6/(30*60))),1),CEILING(G7*Calculator!C6/(30*60)/Calculator!C11,1))/(1-Calculator!C10),1)</f>
        <v>22</v>
      </c>
      <c r="H31" s="27" t="n">
        <f aca="false">CEILING(MAX(CEILING(H7*(1+1.2816*Calculator!C12)*Calculator!C6/(30*60)+(Engine!I2-Calculator!C14)/SQRT(MAX(1,Calculator!C14))*SQRT(MAX(1,H7*(1+1.2816*Calculator!C12)*Calculator!C6/(30*60))),1),CEILING(H7*Calculator!C6/(30*60)/Calculator!C11,1))/(1-Calculator!C10),1)</f>
        <v>15</v>
      </c>
      <c r="I31" s="23" t="n">
        <f aca="false">MAX(B31:H31)</f>
        <v>38</v>
      </c>
    </row>
    <row r="32" customFormat="false" ht="15" hidden="false" customHeight="false" outlineLevel="0" collapsed="false">
      <c r="A32" s="22" t="s">
        <v>59</v>
      </c>
      <c r="B32" s="27" t="n">
        <f aca="false">CEILING(MAX(CEILING(B8*(1+1.2816*Calculator!C12)*Calculator!C6/(30*60)+(Engine!I2-Calculator!C14)/SQRT(MAX(1,Calculator!C14))*SQRT(MAX(1,B8*(1+1.2816*Calculator!C12)*Calculator!C6/(30*60))),1),CEILING(B8*Calculator!C6/(30*60)/Calculator!C11,1))/(1-Calculator!C10),1)</f>
        <v>48</v>
      </c>
      <c r="C32" s="27" t="n">
        <f aca="false">CEILING(MAX(CEILING(C8*(1+1.2816*Calculator!C12)*Calculator!C6/(30*60)+(Engine!I2-Calculator!C14)/SQRT(MAX(1,Calculator!C14))*SQRT(MAX(1,C8*(1+1.2816*Calculator!C12)*Calculator!C6/(30*60))),1),CEILING(C8*Calculator!C6/(30*60)/Calculator!C11,1))/(1-Calculator!C10),1)</f>
        <v>46</v>
      </c>
      <c r="D32" s="27" t="n">
        <f aca="false">CEILING(MAX(CEILING(D8*(1+1.2816*Calculator!C12)*Calculator!C6/(30*60)+(Engine!I2-Calculator!C14)/SQRT(MAX(1,Calculator!C14))*SQRT(MAX(1,D8*(1+1.2816*Calculator!C12)*Calculator!C6/(30*60))),1),CEILING(D8*Calculator!C6/(30*60)/Calculator!C11,1))/(1-Calculator!C10),1)</f>
        <v>45</v>
      </c>
      <c r="E32" s="27" t="n">
        <f aca="false">CEILING(MAX(CEILING(E8*(1+1.2816*Calculator!C12)*Calculator!C6/(30*60)+(Engine!I2-Calculator!C14)/SQRT(MAX(1,Calculator!C14))*SQRT(MAX(1,E8*(1+1.2816*Calculator!C12)*Calculator!C6/(30*60))),1),CEILING(E8*Calculator!C6/(30*60)/Calculator!C11,1))/(1-Calculator!C10),1)</f>
        <v>43</v>
      </c>
      <c r="F32" s="27" t="n">
        <f aca="false">CEILING(MAX(CEILING(F8*(1+1.2816*Calculator!C12)*Calculator!C6/(30*60)+(Engine!I2-Calculator!C14)/SQRT(MAX(1,Calculator!C14))*SQRT(MAX(1,F8*(1+1.2816*Calculator!C12)*Calculator!C6/(30*60))),1),CEILING(F8*Calculator!C6/(30*60)/Calculator!C11,1))/(1-Calculator!C10),1)</f>
        <v>42</v>
      </c>
      <c r="G32" s="27" t="n">
        <f aca="false">CEILING(MAX(CEILING(G8*(1+1.2816*Calculator!C12)*Calculator!C6/(30*60)+(Engine!I2-Calculator!C14)/SQRT(MAX(1,Calculator!C14))*SQRT(MAX(1,G8*(1+1.2816*Calculator!C12)*Calculator!C6/(30*60))),1),CEILING(G8*Calculator!C6/(30*60)/Calculator!C11,1))/(1-Calculator!C10),1)</f>
        <v>28</v>
      </c>
      <c r="H32" s="27" t="n">
        <f aca="false">CEILING(MAX(CEILING(H8*(1+1.2816*Calculator!C12)*Calculator!C6/(30*60)+(Engine!I2-Calculator!C14)/SQRT(MAX(1,Calculator!C14))*SQRT(MAX(1,H8*(1+1.2816*Calculator!C12)*Calculator!C6/(30*60))),1),CEILING(H8*Calculator!C6/(30*60)/Calculator!C11,1))/(1-Calculator!C10),1)</f>
        <v>18</v>
      </c>
      <c r="I32" s="23" t="n">
        <f aca="false">MAX(B32:H32)</f>
        <v>48</v>
      </c>
    </row>
    <row r="33" customFormat="false" ht="15" hidden="false" customHeight="false" outlineLevel="0" collapsed="false">
      <c r="A33" s="22" t="s">
        <v>60</v>
      </c>
      <c r="B33" s="27" t="n">
        <f aca="false">CEILING(MAX(CEILING(B9*(1+1.2816*Calculator!C12)*Calculator!C6/(30*60)+(Engine!I2-Calculator!C14)/SQRT(MAX(1,Calculator!C14))*SQRT(MAX(1,B9*(1+1.2816*Calculator!C12)*Calculator!C6/(30*60))),1),CEILING(B9*Calculator!C6/(30*60)/Calculator!C11,1))/(1-Calculator!C10),1)</f>
        <v>60</v>
      </c>
      <c r="C33" s="27" t="n">
        <f aca="false">CEILING(MAX(CEILING(C9*(1+1.2816*Calculator!C12)*Calculator!C6/(30*60)+(Engine!I2-Calculator!C14)/SQRT(MAX(1,Calculator!C14))*SQRT(MAX(1,C9*(1+1.2816*Calculator!C12)*Calculator!C6/(30*60))),1),CEILING(C9*Calculator!C6/(30*60)/Calculator!C11,1))/(1-Calculator!C10),1)</f>
        <v>58</v>
      </c>
      <c r="D33" s="27" t="n">
        <f aca="false">CEILING(MAX(CEILING(D9*(1+1.2816*Calculator!C12)*Calculator!C6/(30*60)+(Engine!I2-Calculator!C14)/SQRT(MAX(1,Calculator!C14))*SQRT(MAX(1,D9*(1+1.2816*Calculator!C12)*Calculator!C6/(30*60))),1),CEILING(D9*Calculator!C6/(30*60)/Calculator!C11,1))/(1-Calculator!C10),1)</f>
        <v>56</v>
      </c>
      <c r="E33" s="27" t="n">
        <f aca="false">CEILING(MAX(CEILING(E9*(1+1.2816*Calculator!C12)*Calculator!C6/(30*60)+(Engine!I2-Calculator!C14)/SQRT(MAX(1,Calculator!C14))*SQRT(MAX(1,E9*(1+1.2816*Calculator!C12)*Calculator!C6/(30*60))),1),CEILING(E9*Calculator!C6/(30*60)/Calculator!C11,1))/(1-Calculator!C10),1)</f>
        <v>55</v>
      </c>
      <c r="F33" s="27" t="n">
        <f aca="false">CEILING(MAX(CEILING(F9*(1+1.2816*Calculator!C12)*Calculator!C6/(30*60)+(Engine!I2-Calculator!C14)/SQRT(MAX(1,Calculator!C14))*SQRT(MAX(1,F9*(1+1.2816*Calculator!C12)*Calculator!C6/(30*60))),1),CEILING(F9*Calculator!C6/(30*60)/Calculator!C11,1))/(1-Calculator!C10),1)</f>
        <v>53</v>
      </c>
      <c r="G33" s="27" t="n">
        <f aca="false">CEILING(MAX(CEILING(G9*(1+1.2816*Calculator!C12)*Calculator!C6/(30*60)+(Engine!I2-Calculator!C14)/SQRT(MAX(1,Calculator!C14))*SQRT(MAX(1,G9*(1+1.2816*Calculator!C12)*Calculator!C6/(30*60))),1),CEILING(G9*Calculator!C6/(30*60)/Calculator!C11,1))/(1-Calculator!C10),1)</f>
        <v>33</v>
      </c>
      <c r="H33" s="27" t="n">
        <f aca="false">CEILING(MAX(CEILING(H9*(1+1.2816*Calculator!C12)*Calculator!C6/(30*60)+(Engine!I2-Calculator!C14)/SQRT(MAX(1,Calculator!C14))*SQRT(MAX(1,H9*(1+1.2816*Calculator!C12)*Calculator!C6/(30*60))),1),CEILING(H9*Calculator!C6/(30*60)/Calculator!C11,1))/(1-Calculator!C10),1)</f>
        <v>22</v>
      </c>
      <c r="I33" s="23" t="n">
        <f aca="false">MAX(B33:H33)</f>
        <v>60</v>
      </c>
    </row>
    <row r="34" customFormat="false" ht="15" hidden="false" customHeight="false" outlineLevel="0" collapsed="false">
      <c r="A34" s="22" t="s">
        <v>61</v>
      </c>
      <c r="B34" s="27" t="n">
        <f aca="false">CEILING(MAX(CEILING(B10*(1+1.2816*Calculator!C12)*Calculator!C6/(30*60)+(Engine!I2-Calculator!C14)/SQRT(MAX(1,Calculator!C14))*SQRT(MAX(1,B10*(1+1.2816*Calculator!C12)*Calculator!C6/(30*60))),1),CEILING(B10*Calculator!C6/(30*60)/Calculator!C11,1))/(1-Calculator!C10),1)</f>
        <v>69</v>
      </c>
      <c r="C34" s="27" t="n">
        <f aca="false">CEILING(MAX(CEILING(C10*(1+1.2816*Calculator!C12)*Calculator!C6/(30*60)+(Engine!I2-Calculator!C14)/SQRT(MAX(1,Calculator!C14))*SQRT(MAX(1,C10*(1+1.2816*Calculator!C12)*Calculator!C6/(30*60))),1),CEILING(C10*Calculator!C6/(30*60)/Calculator!C11,1))/(1-Calculator!C10),1)</f>
        <v>65</v>
      </c>
      <c r="D34" s="27" t="n">
        <f aca="false">CEILING(MAX(CEILING(D10*(1+1.2816*Calculator!C12)*Calculator!C6/(30*60)+(Engine!I2-Calculator!C14)/SQRT(MAX(1,Calculator!C14))*SQRT(MAX(1,D10*(1+1.2816*Calculator!C12)*Calculator!C6/(30*60))),1),CEILING(D10*Calculator!C6/(30*60)/Calculator!C11,1))/(1-Calculator!C10),1)</f>
        <v>63</v>
      </c>
      <c r="E34" s="27" t="n">
        <f aca="false">CEILING(MAX(CEILING(E10*(1+1.2816*Calculator!C12)*Calculator!C6/(30*60)+(Engine!I2-Calculator!C14)/SQRT(MAX(1,Calculator!C14))*SQRT(MAX(1,E10*(1+1.2816*Calculator!C12)*Calculator!C6/(30*60))),1),CEILING(E10*Calculator!C6/(30*60)/Calculator!C11,1))/(1-Calculator!C10),1)</f>
        <v>62</v>
      </c>
      <c r="F34" s="27" t="n">
        <f aca="false">CEILING(MAX(CEILING(F10*(1+1.2816*Calculator!C12)*Calculator!C6/(30*60)+(Engine!I2-Calculator!C14)/SQRT(MAX(1,Calculator!C14))*SQRT(MAX(1,F10*(1+1.2816*Calculator!C12)*Calculator!C6/(30*60))),1),CEILING(F10*Calculator!C6/(30*60)/Calculator!C11,1))/(1-Calculator!C10),1)</f>
        <v>60</v>
      </c>
      <c r="G34" s="27" t="n">
        <f aca="false">CEILING(MAX(CEILING(G10*(1+1.2816*Calculator!C12)*Calculator!C6/(30*60)+(Engine!I2-Calculator!C14)/SQRT(MAX(1,Calculator!C14))*SQRT(MAX(1,G10*(1+1.2816*Calculator!C12)*Calculator!C6/(30*60))),1),CEILING(G10*Calculator!C6/(30*60)/Calculator!C11,1))/(1-Calculator!C10),1)</f>
        <v>38</v>
      </c>
      <c r="H34" s="27" t="n">
        <f aca="false">CEILING(MAX(CEILING(H10*(1+1.2816*Calculator!C12)*Calculator!C6/(30*60)+(Engine!I2-Calculator!C14)/SQRT(MAX(1,Calculator!C14))*SQRT(MAX(1,H10*(1+1.2816*Calculator!C12)*Calculator!C6/(30*60))),1),CEILING(H10*Calculator!C6/(30*60)/Calculator!C11,1))/(1-Calculator!C10),1)</f>
        <v>25</v>
      </c>
      <c r="I34" s="23" t="n">
        <f aca="false">MAX(B34:H34)</f>
        <v>69</v>
      </c>
    </row>
    <row r="35" customFormat="false" ht="15" hidden="false" customHeight="false" outlineLevel="0" collapsed="false">
      <c r="A35" s="22" t="s">
        <v>62</v>
      </c>
      <c r="B35" s="27" t="n">
        <f aca="false">CEILING(MAX(CEILING(B11*(1+1.2816*Calculator!C12)*Calculator!C6/(30*60)+(Engine!I2-Calculator!C14)/SQRT(MAX(1,Calculator!C14))*SQRT(MAX(1,B11*(1+1.2816*Calculator!C12)*Calculator!C6/(30*60))),1),CEILING(B11*Calculator!C6/(30*60)/Calculator!C11,1))/(1-Calculator!C10),1)</f>
        <v>65</v>
      </c>
      <c r="C35" s="27" t="n">
        <f aca="false">CEILING(MAX(CEILING(C11*(1+1.2816*Calculator!C12)*Calculator!C6/(30*60)+(Engine!I2-Calculator!C14)/SQRT(MAX(1,Calculator!C14))*SQRT(MAX(1,C11*(1+1.2816*Calculator!C12)*Calculator!C6/(30*60))),1),CEILING(C11*Calculator!C6/(30*60)/Calculator!C11,1))/(1-Calculator!C10),1)</f>
        <v>62</v>
      </c>
      <c r="D35" s="27" t="n">
        <f aca="false">CEILING(MAX(CEILING(D11*(1+1.2816*Calculator!C12)*Calculator!C6/(30*60)+(Engine!I2-Calculator!C14)/SQRT(MAX(1,Calculator!C14))*SQRT(MAX(1,D11*(1+1.2816*Calculator!C12)*Calculator!C6/(30*60))),1),CEILING(D11*Calculator!C6/(30*60)/Calculator!C11,1))/(1-Calculator!C10),1)</f>
        <v>60</v>
      </c>
      <c r="E35" s="27" t="n">
        <f aca="false">CEILING(MAX(CEILING(E11*(1+1.2816*Calculator!C12)*Calculator!C6/(30*60)+(Engine!I2-Calculator!C14)/SQRT(MAX(1,Calculator!C14))*SQRT(MAX(1,E11*(1+1.2816*Calculator!C12)*Calculator!C6/(30*60))),1),CEILING(E11*Calculator!C6/(30*60)/Calculator!C11,1))/(1-Calculator!C10),1)</f>
        <v>59</v>
      </c>
      <c r="F35" s="27" t="n">
        <f aca="false">CEILING(MAX(CEILING(F11*(1+1.2816*Calculator!C12)*Calculator!C6/(30*60)+(Engine!I2-Calculator!C14)/SQRT(MAX(1,Calculator!C14))*SQRT(MAX(1,F11*(1+1.2816*Calculator!C12)*Calculator!C6/(30*60))),1),CEILING(F11*Calculator!C6/(30*60)/Calculator!C11,1))/(1-Calculator!C10),1)</f>
        <v>58</v>
      </c>
      <c r="G35" s="27" t="n">
        <f aca="false">CEILING(MAX(CEILING(G11*(1+1.2816*Calculator!C12)*Calculator!C6/(30*60)+(Engine!I2-Calculator!C14)/SQRT(MAX(1,Calculator!C14))*SQRT(MAX(1,G11*(1+1.2816*Calculator!C12)*Calculator!C6/(30*60))),1),CEILING(G11*Calculator!C6/(30*60)/Calculator!C11,1))/(1-Calculator!C10),1)</f>
        <v>36</v>
      </c>
      <c r="H35" s="27" t="n">
        <f aca="false">CEILING(MAX(CEILING(H11*(1+1.2816*Calculator!C12)*Calculator!C6/(30*60)+(Engine!I2-Calculator!C14)/SQRT(MAX(1,Calculator!C14))*SQRT(MAX(1,H11*(1+1.2816*Calculator!C12)*Calculator!C6/(30*60))),1),CEILING(H11*Calculator!C6/(30*60)/Calculator!C11,1))/(1-Calculator!C10),1)</f>
        <v>23</v>
      </c>
      <c r="I35" s="23" t="n">
        <f aca="false">MAX(B35:H35)</f>
        <v>65</v>
      </c>
    </row>
    <row r="36" customFormat="false" ht="15" hidden="false" customHeight="false" outlineLevel="0" collapsed="false">
      <c r="A36" s="22" t="s">
        <v>63</v>
      </c>
      <c r="B36" s="27" t="n">
        <f aca="false">CEILING(MAX(CEILING(B12*(1+1.2816*Calculator!C12)*Calculator!C6/(30*60)+(Engine!I2-Calculator!C14)/SQRT(MAX(1,Calculator!C14))*SQRT(MAX(1,B12*(1+1.2816*Calculator!C12)*Calculator!C6/(30*60))),1),CEILING(B12*Calculator!C6/(30*60)/Calculator!C11,1))/(1-Calculator!C10),1)</f>
        <v>60</v>
      </c>
      <c r="C36" s="27" t="n">
        <f aca="false">CEILING(MAX(CEILING(C12*(1+1.2816*Calculator!C12)*Calculator!C6/(30*60)+(Engine!I2-Calculator!C14)/SQRT(MAX(1,Calculator!C14))*SQRT(MAX(1,C12*(1+1.2816*Calculator!C12)*Calculator!C6/(30*60))),1),CEILING(C12*Calculator!C6/(30*60)/Calculator!C11,1))/(1-Calculator!C10),1)</f>
        <v>58</v>
      </c>
      <c r="D36" s="27" t="n">
        <f aca="false">CEILING(MAX(CEILING(D12*(1+1.2816*Calculator!C12)*Calculator!C6/(30*60)+(Engine!I2-Calculator!C14)/SQRT(MAX(1,Calculator!C14))*SQRT(MAX(1,D12*(1+1.2816*Calculator!C12)*Calculator!C6/(30*60))),1),CEILING(D12*Calculator!C6/(30*60)/Calculator!C11,1))/(1-Calculator!C10),1)</f>
        <v>56</v>
      </c>
      <c r="E36" s="27" t="n">
        <f aca="false">CEILING(MAX(CEILING(E12*(1+1.2816*Calculator!C12)*Calculator!C6/(30*60)+(Engine!I2-Calculator!C14)/SQRT(MAX(1,Calculator!C14))*SQRT(MAX(1,E12*(1+1.2816*Calculator!C12)*Calculator!C6/(30*60))),1),CEILING(E12*Calculator!C6/(30*60)/Calculator!C11,1))/(1-Calculator!C10),1)</f>
        <v>55</v>
      </c>
      <c r="F36" s="27" t="n">
        <f aca="false">CEILING(MAX(CEILING(F12*(1+1.2816*Calculator!C12)*Calculator!C6/(30*60)+(Engine!I2-Calculator!C14)/SQRT(MAX(1,Calculator!C14))*SQRT(MAX(1,F12*(1+1.2816*Calculator!C12)*Calculator!C6/(30*60))),1),CEILING(F12*Calculator!C6/(30*60)/Calculator!C11,1))/(1-Calculator!C10),1)</f>
        <v>53</v>
      </c>
      <c r="G36" s="27" t="n">
        <f aca="false">CEILING(MAX(CEILING(G12*(1+1.2816*Calculator!C12)*Calculator!C6/(30*60)+(Engine!I2-Calculator!C14)/SQRT(MAX(1,Calculator!C14))*SQRT(MAX(1,G12*(1+1.2816*Calculator!C12)*Calculator!C6/(30*60))),1),CEILING(G12*Calculator!C6/(30*60)/Calculator!C11,1))/(1-Calculator!C10),1)</f>
        <v>33</v>
      </c>
      <c r="H36" s="27" t="n">
        <f aca="false">CEILING(MAX(CEILING(H12*(1+1.2816*Calculator!C12)*Calculator!C6/(30*60)+(Engine!I2-Calculator!C14)/SQRT(MAX(1,Calculator!C14))*SQRT(MAX(1,H12*(1+1.2816*Calculator!C12)*Calculator!C6/(30*60))),1),CEILING(H12*Calculator!C6/(30*60)/Calculator!C11,1))/(1-Calculator!C10),1)</f>
        <v>22</v>
      </c>
      <c r="I36" s="23" t="n">
        <f aca="false">MAX(B36:H36)</f>
        <v>60</v>
      </c>
    </row>
    <row r="37" customFormat="false" ht="15" hidden="false" customHeight="false" outlineLevel="0" collapsed="false">
      <c r="A37" s="22" t="s">
        <v>64</v>
      </c>
      <c r="B37" s="27" t="n">
        <f aca="false">CEILING(MAX(CEILING(B13*(1+1.2816*Calculator!C12)*Calculator!C6/(30*60)+(Engine!I2-Calculator!C14)/SQRT(MAX(1,Calculator!C14))*SQRT(MAX(1,B13*(1+1.2816*Calculator!C12)*Calculator!C6/(30*60))),1),CEILING(B13*Calculator!C6/(30*60)/Calculator!C11,1))/(1-Calculator!C10),1)</f>
        <v>55</v>
      </c>
      <c r="C37" s="27" t="n">
        <f aca="false">CEILING(MAX(CEILING(C13*(1+1.2816*Calculator!C12)*Calculator!C6/(30*60)+(Engine!I2-Calculator!C14)/SQRT(MAX(1,Calculator!C14))*SQRT(MAX(1,C13*(1+1.2816*Calculator!C12)*Calculator!C6/(30*60))),1),CEILING(C13*Calculator!C6/(30*60)/Calculator!C11,1))/(1-Calculator!C10),1)</f>
        <v>52</v>
      </c>
      <c r="D37" s="27" t="n">
        <f aca="false">CEILING(MAX(CEILING(D13*(1+1.2816*Calculator!C12)*Calculator!C6/(30*60)+(Engine!I2-Calculator!C14)/SQRT(MAX(1,Calculator!C14))*SQRT(MAX(1,D13*(1+1.2816*Calculator!C12)*Calculator!C6/(30*60))),1),CEILING(D13*Calculator!C6/(30*60)/Calculator!C11,1))/(1-Calculator!C10),1)</f>
        <v>50</v>
      </c>
      <c r="E37" s="27" t="n">
        <f aca="false">CEILING(MAX(CEILING(E13*(1+1.2816*Calculator!C12)*Calculator!C6/(30*60)+(Engine!I2-Calculator!C14)/SQRT(MAX(1,Calculator!C14))*SQRT(MAX(1,E13*(1+1.2816*Calculator!C12)*Calculator!C6/(30*60))),1),CEILING(E13*Calculator!C6/(30*60)/Calculator!C11,1))/(1-Calculator!C10),1)</f>
        <v>49</v>
      </c>
      <c r="F37" s="27" t="n">
        <f aca="false">CEILING(MAX(CEILING(F13*(1+1.2816*Calculator!C12)*Calculator!C6/(30*60)+(Engine!I2-Calculator!C14)/SQRT(MAX(1,Calculator!C14))*SQRT(MAX(1,F13*(1+1.2816*Calculator!C12)*Calculator!C6/(30*60))),1),CEILING(F13*Calculator!C6/(30*60)/Calculator!C11,1))/(1-Calculator!C10),1)</f>
        <v>49</v>
      </c>
      <c r="G37" s="27" t="n">
        <f aca="false">CEILING(MAX(CEILING(G13*(1+1.2816*Calculator!C12)*Calculator!C6/(30*60)+(Engine!I2-Calculator!C14)/SQRT(MAX(1,Calculator!C14))*SQRT(MAX(1,G13*(1+1.2816*Calculator!C12)*Calculator!C6/(30*60))),1),CEILING(G13*Calculator!C6/(30*60)/Calculator!C11,1))/(1-Calculator!C10),1)</f>
        <v>30</v>
      </c>
      <c r="H37" s="27" t="n">
        <f aca="false">CEILING(MAX(CEILING(H13*(1+1.2816*Calculator!C12)*Calculator!C6/(30*60)+(Engine!I2-Calculator!C14)/SQRT(MAX(1,Calculator!C14))*SQRT(MAX(1,H13*(1+1.2816*Calculator!C12)*Calculator!C6/(30*60))),1),CEILING(H13*Calculator!C6/(30*60)/Calculator!C11,1))/(1-Calculator!C10),1)</f>
        <v>20</v>
      </c>
      <c r="I37" s="23" t="n">
        <f aca="false">MAX(B37:H37)</f>
        <v>55</v>
      </c>
    </row>
    <row r="38" customFormat="false" ht="15" hidden="false" customHeight="false" outlineLevel="0" collapsed="false">
      <c r="A38" s="22" t="s">
        <v>65</v>
      </c>
      <c r="B38" s="27" t="n">
        <f aca="false">CEILING(MAX(CEILING(B14*(1+1.2816*Calculator!C12)*Calculator!C6/(30*60)+(Engine!I2-Calculator!C14)/SQRT(MAX(1,Calculator!C14))*SQRT(MAX(1,B14*(1+1.2816*Calculator!C12)*Calculator!C6/(30*60))),1),CEILING(B14*Calculator!C6/(30*60)/Calculator!C11,1))/(1-Calculator!C10),1)</f>
        <v>49</v>
      </c>
      <c r="C38" s="27" t="n">
        <f aca="false">CEILING(MAX(CEILING(C14*(1+1.2816*Calculator!C12)*Calculator!C6/(30*60)+(Engine!I2-Calculator!C14)/SQRT(MAX(1,Calculator!C14))*SQRT(MAX(1,C14*(1+1.2816*Calculator!C12)*Calculator!C6/(30*60))),1),CEILING(C14*Calculator!C6/(30*60)/Calculator!C11,1))/(1-Calculator!C10),1)</f>
        <v>48</v>
      </c>
      <c r="D38" s="27" t="n">
        <f aca="false">CEILING(MAX(CEILING(D14*(1+1.2816*Calculator!C12)*Calculator!C6/(30*60)+(Engine!I2-Calculator!C14)/SQRT(MAX(1,Calculator!C14))*SQRT(MAX(1,D14*(1+1.2816*Calculator!C12)*Calculator!C6/(30*60))),1),CEILING(D14*Calculator!C6/(30*60)/Calculator!C11,1))/(1-Calculator!C10),1)</f>
        <v>46</v>
      </c>
      <c r="E38" s="27" t="n">
        <f aca="false">CEILING(MAX(CEILING(E14*(1+1.2816*Calculator!C12)*Calculator!C6/(30*60)+(Engine!I2-Calculator!C14)/SQRT(MAX(1,Calculator!C14))*SQRT(MAX(1,E14*(1+1.2816*Calculator!C12)*Calculator!C6/(30*60))),1),CEILING(E14*Calculator!C6/(30*60)/Calculator!C11,1))/(1-Calculator!C10),1)</f>
        <v>45</v>
      </c>
      <c r="F38" s="27" t="n">
        <f aca="false">CEILING(MAX(CEILING(F14*(1+1.2816*Calculator!C12)*Calculator!C6/(30*60)+(Engine!I2-Calculator!C14)/SQRT(MAX(1,Calculator!C14))*SQRT(MAX(1,F14*(1+1.2816*Calculator!C12)*Calculator!C6/(30*60))),1),CEILING(F14*Calculator!C6/(30*60)/Calculator!C11,1))/(1-Calculator!C10),1)</f>
        <v>43</v>
      </c>
      <c r="G38" s="27" t="n">
        <f aca="false">CEILING(MAX(CEILING(G14*(1+1.2816*Calculator!C12)*Calculator!C6/(30*60)+(Engine!I2-Calculator!C14)/SQRT(MAX(1,Calculator!C14))*SQRT(MAX(1,G14*(1+1.2816*Calculator!C12)*Calculator!C6/(30*60))),1),CEILING(G14*Calculator!C6/(30*60)/Calculator!C11,1))/(1-Calculator!C10),1)</f>
        <v>28</v>
      </c>
      <c r="H38" s="27" t="n">
        <f aca="false">CEILING(MAX(CEILING(H14*(1+1.2816*Calculator!C12)*Calculator!C6/(30*60)+(Engine!I2-Calculator!C14)/SQRT(MAX(1,Calculator!C14))*SQRT(MAX(1,H14*(1+1.2816*Calculator!C12)*Calculator!C6/(30*60))),1),CEILING(H14*Calculator!C6/(30*60)/Calculator!C11,1))/(1-Calculator!C10),1)</f>
        <v>18</v>
      </c>
      <c r="I38" s="23" t="n">
        <f aca="false">MAX(B38:H38)</f>
        <v>49</v>
      </c>
    </row>
    <row r="39" customFormat="false" ht="15" hidden="false" customHeight="false" outlineLevel="0" collapsed="false">
      <c r="A39" s="22" t="s">
        <v>66</v>
      </c>
      <c r="B39" s="27" t="n">
        <f aca="false">CEILING(MAX(CEILING(B15*(1+1.2816*Calculator!C12)*Calculator!C6/(30*60)+(Engine!I2-Calculator!C14)/SQRT(MAX(1,Calculator!C14))*SQRT(MAX(1,B15*(1+1.2816*Calculator!C12)*Calculator!C6/(30*60))),1),CEILING(B15*Calculator!C6/(30*60)/Calculator!C11,1))/(1-Calculator!C10),1)</f>
        <v>45</v>
      </c>
      <c r="C39" s="27" t="n">
        <f aca="false">CEILING(MAX(CEILING(C15*(1+1.2816*Calculator!C12)*Calculator!C6/(30*60)+(Engine!I2-Calculator!C14)/SQRT(MAX(1,Calculator!C14))*SQRT(MAX(1,C15*(1+1.2816*Calculator!C12)*Calculator!C6/(30*60))),1),CEILING(C15*Calculator!C6/(30*60)/Calculator!C11,1))/(1-Calculator!C10),1)</f>
        <v>43</v>
      </c>
      <c r="D39" s="27" t="n">
        <f aca="false">CEILING(MAX(CEILING(D15*(1+1.2816*Calculator!C12)*Calculator!C6/(30*60)+(Engine!I2-Calculator!C14)/SQRT(MAX(1,Calculator!C14))*SQRT(MAX(1,D15*(1+1.2816*Calculator!C12)*Calculator!C6/(30*60))),1),CEILING(D15*Calculator!C6/(30*60)/Calculator!C11,1))/(1-Calculator!C10),1)</f>
        <v>42</v>
      </c>
      <c r="E39" s="27" t="n">
        <f aca="false">CEILING(MAX(CEILING(E15*(1+1.2816*Calculator!C12)*Calculator!C6/(30*60)+(Engine!I2-Calculator!C14)/SQRT(MAX(1,Calculator!C14))*SQRT(MAX(1,E15*(1+1.2816*Calculator!C12)*Calculator!C6/(30*60))),1),CEILING(E15*Calculator!C6/(30*60)/Calculator!C11,1))/(1-Calculator!C10),1)</f>
        <v>40</v>
      </c>
      <c r="F39" s="27" t="n">
        <f aca="false">CEILING(MAX(CEILING(F15*(1+1.2816*Calculator!C12)*Calculator!C6/(30*60)+(Engine!I2-Calculator!C14)/SQRT(MAX(1,Calculator!C14))*SQRT(MAX(1,F15*(1+1.2816*Calculator!C12)*Calculator!C6/(30*60))),1),CEILING(F15*Calculator!C6/(30*60)/Calculator!C11,1))/(1-Calculator!C10),1)</f>
        <v>39</v>
      </c>
      <c r="G39" s="27" t="n">
        <f aca="false">CEILING(MAX(CEILING(G15*(1+1.2816*Calculator!C12)*Calculator!C6/(30*60)+(Engine!I2-Calculator!C14)/SQRT(MAX(1,Calculator!C14))*SQRT(MAX(1,G15*(1+1.2816*Calculator!C12)*Calculator!C6/(30*60))),1),CEILING(G15*Calculator!C6/(30*60)/Calculator!C11,1))/(1-Calculator!C10),1)</f>
        <v>25</v>
      </c>
      <c r="H39" s="27" t="n">
        <f aca="false">CEILING(MAX(CEILING(H15*(1+1.2816*Calculator!C12)*Calculator!C6/(30*60)+(Engine!I2-Calculator!C14)/SQRT(MAX(1,Calculator!C14))*SQRT(MAX(1,H15*(1+1.2816*Calculator!C12)*Calculator!C6/(30*60))),1),CEILING(H15*Calculator!C6/(30*60)/Calculator!C11,1))/(1-Calculator!C10),1)</f>
        <v>16</v>
      </c>
      <c r="I39" s="23" t="n">
        <f aca="false">MAX(B39:H39)</f>
        <v>45</v>
      </c>
    </row>
    <row r="40" customFormat="false" ht="15" hidden="false" customHeight="false" outlineLevel="0" collapsed="false">
      <c r="A40" s="22" t="s">
        <v>67</v>
      </c>
      <c r="B40" s="27" t="n">
        <f aca="false">CEILING(MAX(CEILING(B16*(1+1.2816*Calculator!C12)*Calculator!C6/(30*60)+(Engine!I2-Calculator!C14)/SQRT(MAX(1,Calculator!C14))*SQRT(MAX(1,B16*(1+1.2816*Calculator!C12)*Calculator!C6/(30*60))),1),CEILING(B16*Calculator!C6/(30*60)/Calculator!C11,1))/(1-Calculator!C10),1)</f>
        <v>48</v>
      </c>
      <c r="C40" s="27" t="n">
        <f aca="false">CEILING(MAX(CEILING(C16*(1+1.2816*Calculator!C12)*Calculator!C6/(30*60)+(Engine!I2-Calculator!C14)/SQRT(MAX(1,Calculator!C14))*SQRT(MAX(1,C16*(1+1.2816*Calculator!C12)*Calculator!C6/(30*60))),1),CEILING(C16*Calculator!C6/(30*60)/Calculator!C11,1))/(1-Calculator!C10),1)</f>
        <v>46</v>
      </c>
      <c r="D40" s="27" t="n">
        <f aca="false">CEILING(MAX(CEILING(D16*(1+1.2816*Calculator!C12)*Calculator!C6/(30*60)+(Engine!I2-Calculator!C14)/SQRT(MAX(1,Calculator!C14))*SQRT(MAX(1,D16*(1+1.2816*Calculator!C12)*Calculator!C6/(30*60))),1),CEILING(D16*Calculator!C6/(30*60)/Calculator!C11,1))/(1-Calculator!C10),1)</f>
        <v>45</v>
      </c>
      <c r="E40" s="27" t="n">
        <f aca="false">CEILING(MAX(CEILING(E16*(1+1.2816*Calculator!C12)*Calculator!C6/(30*60)+(Engine!I2-Calculator!C14)/SQRT(MAX(1,Calculator!C14))*SQRT(MAX(1,E16*(1+1.2816*Calculator!C12)*Calculator!C6/(30*60))),1),CEILING(E16*Calculator!C6/(30*60)/Calculator!C11,1))/(1-Calculator!C10),1)</f>
        <v>43</v>
      </c>
      <c r="F40" s="27" t="n">
        <f aca="false">CEILING(MAX(CEILING(F16*(1+1.2816*Calculator!C12)*Calculator!C6/(30*60)+(Engine!I2-Calculator!C14)/SQRT(MAX(1,Calculator!C14))*SQRT(MAX(1,F16*(1+1.2816*Calculator!C12)*Calculator!C6/(30*60))),1),CEILING(F16*Calculator!C6/(30*60)/Calculator!C11,1))/(1-Calculator!C10),1)</f>
        <v>42</v>
      </c>
      <c r="G40" s="27" t="n">
        <f aca="false">CEILING(MAX(CEILING(G16*(1+1.2816*Calculator!C12)*Calculator!C6/(30*60)+(Engine!I2-Calculator!C14)/SQRT(MAX(1,Calculator!C14))*SQRT(MAX(1,G16*(1+1.2816*Calculator!C12)*Calculator!C6/(30*60))),1),CEILING(G16*Calculator!C6/(30*60)/Calculator!C11,1))/(1-Calculator!C10),1)</f>
        <v>28</v>
      </c>
      <c r="H40" s="27" t="n">
        <f aca="false">CEILING(MAX(CEILING(H16*(1+1.2816*Calculator!C12)*Calculator!C6/(30*60)+(Engine!I2-Calculator!C14)/SQRT(MAX(1,Calculator!C14))*SQRT(MAX(1,H16*(1+1.2816*Calculator!C12)*Calculator!C6/(30*60))),1),CEILING(H16*Calculator!C6/(30*60)/Calculator!C11,1))/(1-Calculator!C10),1)</f>
        <v>18</v>
      </c>
      <c r="I40" s="23" t="n">
        <f aca="false">MAX(B40:H40)</f>
        <v>48</v>
      </c>
    </row>
    <row r="41" customFormat="false" ht="15" hidden="false" customHeight="false" outlineLevel="0" collapsed="false">
      <c r="A41" s="22" t="s">
        <v>68</v>
      </c>
      <c r="B41" s="27" t="n">
        <f aca="false">CEILING(MAX(CEILING(B17*(1+1.2816*Calculator!C12)*Calculator!C6/(30*60)+(Engine!I2-Calculator!C14)/SQRT(MAX(1,Calculator!C14))*SQRT(MAX(1,B17*(1+1.2816*Calculator!C12)*Calculator!C6/(30*60))),1),CEILING(B17*Calculator!C6/(30*60)/Calculator!C11,1))/(1-Calculator!C10),1)</f>
        <v>53</v>
      </c>
      <c r="C41" s="27" t="n">
        <f aca="false">CEILING(MAX(CEILING(C17*(1+1.2816*Calculator!C12)*Calculator!C6/(30*60)+(Engine!I2-Calculator!C14)/SQRT(MAX(1,Calculator!C14))*SQRT(MAX(1,C17*(1+1.2816*Calculator!C12)*Calculator!C6/(30*60))),1),CEILING(C17*Calculator!C6/(30*60)/Calculator!C11,1))/(1-Calculator!C10),1)</f>
        <v>50</v>
      </c>
      <c r="D41" s="27" t="n">
        <f aca="false">CEILING(MAX(CEILING(D17*(1+1.2816*Calculator!C12)*Calculator!C6/(30*60)+(Engine!I2-Calculator!C14)/SQRT(MAX(1,Calculator!C14))*SQRT(MAX(1,D17*(1+1.2816*Calculator!C12)*Calculator!C6/(30*60))),1),CEILING(D17*Calculator!C6/(30*60)/Calculator!C11,1))/(1-Calculator!C10),1)</f>
        <v>49</v>
      </c>
      <c r="E41" s="27" t="n">
        <f aca="false">CEILING(MAX(CEILING(E17*(1+1.2816*Calculator!C12)*Calculator!C6/(30*60)+(Engine!I2-Calculator!C14)/SQRT(MAX(1,Calculator!C14))*SQRT(MAX(1,E17*(1+1.2816*Calculator!C12)*Calculator!C6/(30*60))),1),CEILING(E17*Calculator!C6/(30*60)/Calculator!C11,1))/(1-Calculator!C10),1)</f>
        <v>48</v>
      </c>
      <c r="F41" s="27" t="n">
        <f aca="false">CEILING(MAX(CEILING(F17*(1+1.2816*Calculator!C12)*Calculator!C6/(30*60)+(Engine!I2-Calculator!C14)/SQRT(MAX(1,Calculator!C14))*SQRT(MAX(1,F17*(1+1.2816*Calculator!C12)*Calculator!C6/(30*60))),1),CEILING(F17*Calculator!C6/(30*60)/Calculator!C11,1))/(1-Calculator!C10),1)</f>
        <v>48</v>
      </c>
      <c r="G41" s="27" t="n">
        <f aca="false">CEILING(MAX(CEILING(G17*(1+1.2816*Calculator!C12)*Calculator!C6/(30*60)+(Engine!I2-Calculator!C14)/SQRT(MAX(1,Calculator!C14))*SQRT(MAX(1,G17*(1+1.2816*Calculator!C12)*Calculator!C6/(30*60))),1),CEILING(G17*Calculator!C6/(30*60)/Calculator!C11,1))/(1-Calculator!C10),1)</f>
        <v>30</v>
      </c>
      <c r="H41" s="27" t="n">
        <f aca="false">CEILING(MAX(CEILING(H17*(1+1.2816*Calculator!C12)*Calculator!C6/(30*60)+(Engine!I2-Calculator!C14)/SQRT(MAX(1,Calculator!C14))*SQRT(MAX(1,H17*(1+1.2816*Calculator!C12)*Calculator!C6/(30*60))),1),CEILING(H17*Calculator!C6/(30*60)/Calculator!C11,1))/(1-Calculator!C10),1)</f>
        <v>19</v>
      </c>
      <c r="I41" s="23" t="n">
        <f aca="false">MAX(B41:H41)</f>
        <v>53</v>
      </c>
    </row>
    <row r="42" customFormat="false" ht="15" hidden="false" customHeight="false" outlineLevel="0" collapsed="false">
      <c r="A42" s="22" t="s">
        <v>69</v>
      </c>
      <c r="B42" s="27" t="n">
        <f aca="false">CEILING(MAX(CEILING(B18*(1+1.2816*Calculator!C12)*Calculator!C6/(30*60)+(Engine!I2-Calculator!C14)/SQRT(MAX(1,Calculator!C14))*SQRT(MAX(1,B18*(1+1.2816*Calculator!C12)*Calculator!C6/(30*60))),1),CEILING(B18*Calculator!C6/(30*60)/Calculator!C11,1))/(1-Calculator!C10),1)</f>
        <v>63</v>
      </c>
      <c r="C42" s="27" t="n">
        <f aca="false">CEILING(MAX(CEILING(C18*(1+1.2816*Calculator!C12)*Calculator!C6/(30*60)+(Engine!I2-Calculator!C14)/SQRT(MAX(1,Calculator!C14))*SQRT(MAX(1,C18*(1+1.2816*Calculator!C12)*Calculator!C6/(30*60))),1),CEILING(C18*Calculator!C6/(30*60)/Calculator!C11,1))/(1-Calculator!C10),1)</f>
        <v>60</v>
      </c>
      <c r="D42" s="27" t="n">
        <f aca="false">CEILING(MAX(CEILING(D18*(1+1.2816*Calculator!C12)*Calculator!C6/(30*60)+(Engine!I2-Calculator!C14)/SQRT(MAX(1,Calculator!C14))*SQRT(MAX(1,D18*(1+1.2816*Calculator!C12)*Calculator!C6/(30*60))),1),CEILING(D18*Calculator!C6/(30*60)/Calculator!C11,1))/(1-Calculator!C10),1)</f>
        <v>58</v>
      </c>
      <c r="E42" s="27" t="n">
        <f aca="false">CEILING(MAX(CEILING(E18*(1+1.2816*Calculator!C12)*Calculator!C6/(30*60)+(Engine!I2-Calculator!C14)/SQRT(MAX(1,Calculator!C14))*SQRT(MAX(1,E18*(1+1.2816*Calculator!C12)*Calculator!C6/(30*60))),1),CEILING(E18*Calculator!C6/(30*60)/Calculator!C11,1))/(1-Calculator!C10),1)</f>
        <v>58</v>
      </c>
      <c r="F42" s="27" t="n">
        <f aca="false">CEILING(MAX(CEILING(F18*(1+1.2816*Calculator!C12)*Calculator!C6/(30*60)+(Engine!I2-Calculator!C14)/SQRT(MAX(1,Calculator!C14))*SQRT(MAX(1,F18*(1+1.2816*Calculator!C12)*Calculator!C6/(30*60))),1),CEILING(F18*Calculator!C6/(30*60)/Calculator!C11,1))/(1-Calculator!C10),1)</f>
        <v>56</v>
      </c>
      <c r="G42" s="27" t="n">
        <f aca="false">CEILING(MAX(CEILING(G18*(1+1.2816*Calculator!C12)*Calculator!C6/(30*60)+(Engine!I2-Calculator!C14)/SQRT(MAX(1,Calculator!C14))*SQRT(MAX(1,G18*(1+1.2816*Calculator!C12)*Calculator!C6/(30*60))),1),CEILING(G18*Calculator!C6/(30*60)/Calculator!C11,1))/(1-Calculator!C10),1)</f>
        <v>35</v>
      </c>
      <c r="H42" s="27" t="n">
        <f aca="false">CEILING(MAX(CEILING(H18*(1+1.2816*Calculator!C12)*Calculator!C6/(30*60)+(Engine!I2-Calculator!C14)/SQRT(MAX(1,Calculator!C14))*SQRT(MAX(1,H18*(1+1.2816*Calculator!C12)*Calculator!C6/(30*60))),1),CEILING(H18*Calculator!C6/(30*60)/Calculator!C11,1))/(1-Calculator!C10),1)</f>
        <v>23</v>
      </c>
      <c r="I42" s="23" t="n">
        <f aca="false">MAX(B42:H42)</f>
        <v>63</v>
      </c>
    </row>
    <row r="43" customFormat="false" ht="15" hidden="false" customHeight="false" outlineLevel="0" collapsed="false">
      <c r="A43" s="22" t="s">
        <v>70</v>
      </c>
      <c r="B43" s="27" t="n">
        <f aca="false">CEILING(MAX(CEILING(B19*(1+1.2816*Calculator!C12)*Calculator!C6/(30*60)+(Engine!I2-Calculator!C14)/SQRT(MAX(1,Calculator!C14))*SQRT(MAX(1,B19*(1+1.2816*Calculator!C12)*Calculator!C6/(30*60))),1),CEILING(B19*Calculator!C6/(30*60)/Calculator!C11,1))/(1-Calculator!C10),1)</f>
        <v>69</v>
      </c>
      <c r="C43" s="27" t="n">
        <f aca="false">CEILING(MAX(CEILING(C19*(1+1.2816*Calculator!C12)*Calculator!C6/(30*60)+(Engine!I2-Calculator!C14)/SQRT(MAX(1,Calculator!C14))*SQRT(MAX(1,C19*(1+1.2816*Calculator!C12)*Calculator!C6/(30*60))),1),CEILING(C19*Calculator!C6/(30*60)/Calculator!C11,1))/(1-Calculator!C10),1)</f>
        <v>65</v>
      </c>
      <c r="D43" s="27" t="n">
        <f aca="false">CEILING(MAX(CEILING(D19*(1+1.2816*Calculator!C12)*Calculator!C6/(30*60)+(Engine!I2-Calculator!C14)/SQRT(MAX(1,Calculator!C14))*SQRT(MAX(1,D19*(1+1.2816*Calculator!C12)*Calculator!C6/(30*60))),1),CEILING(D19*Calculator!C6/(30*60)/Calculator!C11,1))/(1-Calculator!C10),1)</f>
        <v>63</v>
      </c>
      <c r="E43" s="27" t="n">
        <f aca="false">CEILING(MAX(CEILING(E19*(1+1.2816*Calculator!C12)*Calculator!C6/(30*60)+(Engine!I2-Calculator!C14)/SQRT(MAX(1,Calculator!C14))*SQRT(MAX(1,E19*(1+1.2816*Calculator!C12)*Calculator!C6/(30*60))),1),CEILING(E19*Calculator!C6/(30*60)/Calculator!C11,1))/(1-Calculator!C10),1)</f>
        <v>62</v>
      </c>
      <c r="F43" s="27" t="n">
        <f aca="false">CEILING(MAX(CEILING(F19*(1+1.2816*Calculator!C12)*Calculator!C6/(30*60)+(Engine!I2-Calculator!C14)/SQRT(MAX(1,Calculator!C14))*SQRT(MAX(1,F19*(1+1.2816*Calculator!C12)*Calculator!C6/(30*60))),1),CEILING(F19*Calculator!C6/(30*60)/Calculator!C11,1))/(1-Calculator!C10),1)</f>
        <v>60</v>
      </c>
      <c r="G43" s="27" t="n">
        <f aca="false">CEILING(MAX(CEILING(G19*(1+1.2816*Calculator!C12)*Calculator!C6/(30*60)+(Engine!I2-Calculator!C14)/SQRT(MAX(1,Calculator!C14))*SQRT(MAX(1,G19*(1+1.2816*Calculator!C12)*Calculator!C6/(30*60))),1),CEILING(G19*Calculator!C6/(30*60)/Calculator!C11,1))/(1-Calculator!C10),1)</f>
        <v>38</v>
      </c>
      <c r="H43" s="27" t="n">
        <f aca="false">CEILING(MAX(CEILING(H19*(1+1.2816*Calculator!C12)*Calculator!C6/(30*60)+(Engine!I2-Calculator!C14)/SQRT(MAX(1,Calculator!C14))*SQRT(MAX(1,H19*(1+1.2816*Calculator!C12)*Calculator!C6/(30*60))),1),CEILING(H19*Calculator!C6/(30*60)/Calculator!C11,1))/(1-Calculator!C10),1)</f>
        <v>25</v>
      </c>
      <c r="I43" s="23" t="n">
        <f aca="false">MAX(B43:H43)</f>
        <v>69</v>
      </c>
    </row>
    <row r="44" customFormat="false" ht="15" hidden="false" customHeight="false" outlineLevel="0" collapsed="false">
      <c r="A44" s="22" t="s">
        <v>71</v>
      </c>
      <c r="B44" s="27" t="n">
        <f aca="false">CEILING(MAX(CEILING(B20*(1+1.2816*Calculator!C12)*Calculator!C6/(30*60)+(Engine!I2-Calculator!C14)/SQRT(MAX(1,Calculator!C14))*SQRT(MAX(1,B20*(1+1.2816*Calculator!C12)*Calculator!C6/(30*60))),1),CEILING(B20*Calculator!C6/(30*60)/Calculator!C11,1))/(1-Calculator!C10),1)</f>
        <v>60</v>
      </c>
      <c r="C44" s="27" t="n">
        <f aca="false">CEILING(MAX(CEILING(C20*(1+1.2816*Calculator!C12)*Calculator!C6/(30*60)+(Engine!I2-Calculator!C14)/SQRT(MAX(1,Calculator!C14))*SQRT(MAX(1,C20*(1+1.2816*Calculator!C12)*Calculator!C6/(30*60))),1),CEILING(C20*Calculator!C6/(30*60)/Calculator!C11,1))/(1-Calculator!C10),1)</f>
        <v>58</v>
      </c>
      <c r="D44" s="27" t="n">
        <f aca="false">CEILING(MAX(CEILING(D20*(1+1.2816*Calculator!C12)*Calculator!C6/(30*60)+(Engine!I2-Calculator!C14)/SQRT(MAX(1,Calculator!C14))*SQRT(MAX(1,D20*(1+1.2816*Calculator!C12)*Calculator!C6/(30*60))),1),CEILING(D20*Calculator!C6/(30*60)/Calculator!C11,1))/(1-Calculator!C10),1)</f>
        <v>56</v>
      </c>
      <c r="E44" s="27" t="n">
        <f aca="false">CEILING(MAX(CEILING(E20*(1+1.2816*Calculator!C12)*Calculator!C6/(30*60)+(Engine!I2-Calculator!C14)/SQRT(MAX(1,Calculator!C14))*SQRT(MAX(1,E20*(1+1.2816*Calculator!C12)*Calculator!C6/(30*60))),1),CEILING(E20*Calculator!C6/(30*60)/Calculator!C11,1))/(1-Calculator!C10),1)</f>
        <v>55</v>
      </c>
      <c r="F44" s="27" t="n">
        <f aca="false">CEILING(MAX(CEILING(F20*(1+1.2816*Calculator!C12)*Calculator!C6/(30*60)+(Engine!I2-Calculator!C14)/SQRT(MAX(1,Calculator!C14))*SQRT(MAX(1,F20*(1+1.2816*Calculator!C12)*Calculator!C6/(30*60))),1),CEILING(F20*Calculator!C6/(30*60)/Calculator!C11,1))/(1-Calculator!C10),1)</f>
        <v>53</v>
      </c>
      <c r="G44" s="27" t="n">
        <f aca="false">CEILING(MAX(CEILING(G20*(1+1.2816*Calculator!C12)*Calculator!C6/(30*60)+(Engine!I2-Calculator!C14)/SQRT(MAX(1,Calculator!C14))*SQRT(MAX(1,G20*(1+1.2816*Calculator!C12)*Calculator!C6/(30*60))),1),CEILING(G20*Calculator!C6/(30*60)/Calculator!C11,1))/(1-Calculator!C10),1)</f>
        <v>33</v>
      </c>
      <c r="H44" s="27" t="n">
        <f aca="false">CEILING(MAX(CEILING(H20*(1+1.2816*Calculator!C12)*Calculator!C6/(30*60)+(Engine!I2-Calculator!C14)/SQRT(MAX(1,Calculator!C14))*SQRT(MAX(1,H20*(1+1.2816*Calculator!C12)*Calculator!C6/(30*60))),1),CEILING(H20*Calculator!C6/(30*60)/Calculator!C11,1))/(1-Calculator!C10),1)</f>
        <v>22</v>
      </c>
      <c r="I44" s="23" t="n">
        <f aca="false">MAX(B44:H44)</f>
        <v>60</v>
      </c>
    </row>
    <row r="45" customFormat="false" ht="15" hidden="false" customHeight="false" outlineLevel="0" collapsed="false">
      <c r="A45" s="22" t="s">
        <v>72</v>
      </c>
      <c r="B45" s="27" t="n">
        <f aca="false">CEILING(MAX(CEILING(B21*(1+1.2816*Calculator!C12)*Calculator!C6/(30*60)+(Engine!I2-Calculator!C14)/SQRT(MAX(1,Calculator!C14))*SQRT(MAX(1,B21*(1+1.2816*Calculator!C12)*Calculator!C6/(30*60))),1),CEILING(B21*Calculator!C6/(30*60)/Calculator!C11,1))/(1-Calculator!C10),1)</f>
        <v>53</v>
      </c>
      <c r="C45" s="27" t="n">
        <f aca="false">CEILING(MAX(CEILING(C21*(1+1.2816*Calculator!C12)*Calculator!C6/(30*60)+(Engine!I2-Calculator!C14)/SQRT(MAX(1,Calculator!C14))*SQRT(MAX(1,C21*(1+1.2816*Calculator!C12)*Calculator!C6/(30*60))),1),CEILING(C21*Calculator!C6/(30*60)/Calculator!C11,1))/(1-Calculator!C10),1)</f>
        <v>50</v>
      </c>
      <c r="D45" s="27" t="n">
        <f aca="false">CEILING(MAX(CEILING(D21*(1+1.2816*Calculator!C12)*Calculator!C6/(30*60)+(Engine!I2-Calculator!C14)/SQRT(MAX(1,Calculator!C14))*SQRT(MAX(1,D21*(1+1.2816*Calculator!C12)*Calculator!C6/(30*60))),1),CEILING(D21*Calculator!C6/(30*60)/Calculator!C11,1))/(1-Calculator!C10),1)</f>
        <v>49</v>
      </c>
      <c r="E45" s="27" t="n">
        <f aca="false">CEILING(MAX(CEILING(E21*(1+1.2816*Calculator!C12)*Calculator!C6/(30*60)+(Engine!I2-Calculator!C14)/SQRT(MAX(1,Calculator!C14))*SQRT(MAX(1,E21*(1+1.2816*Calculator!C12)*Calculator!C6/(30*60))),1),CEILING(E21*Calculator!C6/(30*60)/Calculator!C11,1))/(1-Calculator!C10),1)</f>
        <v>48</v>
      </c>
      <c r="F45" s="27" t="n">
        <f aca="false">CEILING(MAX(CEILING(F21*(1+1.2816*Calculator!C12)*Calculator!C6/(30*60)+(Engine!I2-Calculator!C14)/SQRT(MAX(1,Calculator!C14))*SQRT(MAX(1,F21*(1+1.2816*Calculator!C12)*Calculator!C6/(30*60))),1),CEILING(F21*Calculator!C6/(30*60)/Calculator!C11,1))/(1-Calculator!C10),1)</f>
        <v>48</v>
      </c>
      <c r="G45" s="27" t="n">
        <f aca="false">CEILING(MAX(CEILING(G21*(1+1.2816*Calculator!C12)*Calculator!C6/(30*60)+(Engine!I2-Calculator!C14)/SQRT(MAX(1,Calculator!C14))*SQRT(MAX(1,G21*(1+1.2816*Calculator!C12)*Calculator!C6/(30*60))),1),CEILING(G21*Calculator!C6/(30*60)/Calculator!C11,1))/(1-Calculator!C10),1)</f>
        <v>30</v>
      </c>
      <c r="H45" s="27" t="n">
        <f aca="false">CEILING(MAX(CEILING(H21*(1+1.2816*Calculator!C12)*Calculator!C6/(30*60)+(Engine!I2-Calculator!C14)/SQRT(MAX(1,Calculator!C14))*SQRT(MAX(1,H21*(1+1.2816*Calculator!C12)*Calculator!C6/(30*60))),1),CEILING(H21*Calculator!C6/(30*60)/Calculator!C11,1))/(1-Calculator!C10),1)</f>
        <v>19</v>
      </c>
      <c r="I45" s="23" t="n">
        <f aca="false">MAX(B45:H45)</f>
        <v>53</v>
      </c>
    </row>
    <row r="46" customFormat="false" ht="15" hidden="false" customHeight="false" outlineLevel="0" collapsed="false">
      <c r="A46" s="22" t="s">
        <v>73</v>
      </c>
      <c r="B46" s="27" t="n">
        <f aca="false">CEILING(MAX(CEILING(B22*(1+1.2816*Calculator!C12)*Calculator!C6/(30*60)+(Engine!I2-Calculator!C14)/SQRT(MAX(1,Calculator!C14))*SQRT(MAX(1,B22*(1+1.2816*Calculator!C12)*Calculator!C6/(30*60))),1),CEILING(B22*Calculator!C6/(30*60)/Calculator!C11,1))/(1-Calculator!C10),1)</f>
        <v>45</v>
      </c>
      <c r="C46" s="27" t="n">
        <f aca="false">CEILING(MAX(CEILING(C22*(1+1.2816*Calculator!C12)*Calculator!C6/(30*60)+(Engine!I2-Calculator!C14)/SQRT(MAX(1,Calculator!C14))*SQRT(MAX(1,C22*(1+1.2816*Calculator!C12)*Calculator!C6/(30*60))),1),CEILING(C22*Calculator!C6/(30*60)/Calculator!C11,1))/(1-Calculator!C10),1)</f>
        <v>43</v>
      </c>
      <c r="D46" s="27" t="n">
        <f aca="false">CEILING(MAX(CEILING(D22*(1+1.2816*Calculator!C12)*Calculator!C6/(30*60)+(Engine!I2-Calculator!C14)/SQRT(MAX(1,Calculator!C14))*SQRT(MAX(1,D22*(1+1.2816*Calculator!C12)*Calculator!C6/(30*60))),1),CEILING(D22*Calculator!C6/(30*60)/Calculator!C11,1))/(1-Calculator!C10),1)</f>
        <v>42</v>
      </c>
      <c r="E46" s="27" t="n">
        <f aca="false">CEILING(MAX(CEILING(E22*(1+1.2816*Calculator!C12)*Calculator!C6/(30*60)+(Engine!I2-Calculator!C14)/SQRT(MAX(1,Calculator!C14))*SQRT(MAX(1,E22*(1+1.2816*Calculator!C12)*Calculator!C6/(30*60))),1),CEILING(E22*Calculator!C6/(30*60)/Calculator!C11,1))/(1-Calculator!C10),1)</f>
        <v>40</v>
      </c>
      <c r="F46" s="27" t="n">
        <f aca="false">CEILING(MAX(CEILING(F22*(1+1.2816*Calculator!C12)*Calculator!C6/(30*60)+(Engine!I2-Calculator!C14)/SQRT(MAX(1,Calculator!C14))*SQRT(MAX(1,F22*(1+1.2816*Calculator!C12)*Calculator!C6/(30*60))),1),CEILING(F22*Calculator!C6/(30*60)/Calculator!C11,1))/(1-Calculator!C10),1)</f>
        <v>39</v>
      </c>
      <c r="G46" s="27" t="n">
        <f aca="false">CEILING(MAX(CEILING(G22*(1+1.2816*Calculator!C12)*Calculator!C6/(30*60)+(Engine!I2-Calculator!C14)/SQRT(MAX(1,Calculator!C14))*SQRT(MAX(1,G22*(1+1.2816*Calculator!C12)*Calculator!C6/(30*60))),1),CEILING(G22*Calculator!C6/(30*60)/Calculator!C11,1))/(1-Calculator!C10),1)</f>
        <v>25</v>
      </c>
      <c r="H46" s="27" t="n">
        <f aca="false">CEILING(MAX(CEILING(H22*(1+1.2816*Calculator!C12)*Calculator!C6/(30*60)+(Engine!I2-Calculator!C14)/SQRT(MAX(1,Calculator!C14))*SQRT(MAX(1,H22*(1+1.2816*Calculator!C12)*Calculator!C6/(30*60))),1),CEILING(H22*Calculator!C6/(30*60)/Calculator!C11,1))/(1-Calculator!C10),1)</f>
        <v>16</v>
      </c>
      <c r="I46" s="23" t="n">
        <f aca="false">MAX(B46:H46)</f>
        <v>45</v>
      </c>
    </row>
    <row r="47" customFormat="false" ht="15" hidden="false" customHeight="false" outlineLevel="0" collapsed="false">
      <c r="A47" s="22" t="s">
        <v>74</v>
      </c>
      <c r="B47" s="27" t="n">
        <f aca="false">CEILING(MAX(CEILING(B23*(1+1.2816*Calculator!C12)*Calculator!C6/(30*60)+(Engine!I2-Calculator!C14)/SQRT(MAX(1,Calculator!C14))*SQRT(MAX(1,B23*(1+1.2816*Calculator!C12)*Calculator!C6/(30*60))),1),CEILING(B23*Calculator!C6/(30*60)/Calculator!C11,1))/(1-Calculator!C10),1)</f>
        <v>38</v>
      </c>
      <c r="C47" s="27" t="n">
        <f aca="false">CEILING(MAX(CEILING(C23*(1+1.2816*Calculator!C12)*Calculator!C6/(30*60)+(Engine!I2-Calculator!C14)/SQRT(MAX(1,Calculator!C14))*SQRT(MAX(1,C23*(1+1.2816*Calculator!C12)*Calculator!C6/(30*60))),1),CEILING(C23*Calculator!C6/(30*60)/Calculator!C11,1))/(1-Calculator!C10),1)</f>
        <v>36</v>
      </c>
      <c r="D47" s="27" t="n">
        <f aca="false">CEILING(MAX(CEILING(D23*(1+1.2816*Calculator!C12)*Calculator!C6/(30*60)+(Engine!I2-Calculator!C14)/SQRT(MAX(1,Calculator!C14))*SQRT(MAX(1,D23*(1+1.2816*Calculator!C12)*Calculator!C6/(30*60))),1),CEILING(D23*Calculator!C6/(30*60)/Calculator!C11,1))/(1-Calculator!C10),1)</f>
        <v>35</v>
      </c>
      <c r="E47" s="27" t="n">
        <f aca="false">CEILING(MAX(CEILING(E23*(1+1.2816*Calculator!C12)*Calculator!C6/(30*60)+(Engine!I2-Calculator!C14)/SQRT(MAX(1,Calculator!C14))*SQRT(MAX(1,E23*(1+1.2816*Calculator!C12)*Calculator!C6/(30*60))),1),CEILING(E23*Calculator!C6/(30*60)/Calculator!C11,1))/(1-Calculator!C10),1)</f>
        <v>35</v>
      </c>
      <c r="F47" s="27" t="n">
        <f aca="false">CEILING(MAX(CEILING(F23*(1+1.2816*Calculator!C12)*Calculator!C6/(30*60)+(Engine!I2-Calculator!C14)/SQRT(MAX(1,Calculator!C14))*SQRT(MAX(1,F23*(1+1.2816*Calculator!C12)*Calculator!C6/(30*60))),1),CEILING(F23*Calculator!C6/(30*60)/Calculator!C11,1))/(1-Calculator!C10),1)</f>
        <v>33</v>
      </c>
      <c r="G47" s="27" t="n">
        <f aca="false">CEILING(MAX(CEILING(G23*(1+1.2816*Calculator!C12)*Calculator!C6/(30*60)+(Engine!I2-Calculator!C14)/SQRT(MAX(1,Calculator!C14))*SQRT(MAX(1,G23*(1+1.2816*Calculator!C12)*Calculator!C6/(30*60))),1),CEILING(G23*Calculator!C6/(30*60)/Calculator!C11,1))/(1-Calculator!C10),1)</f>
        <v>22</v>
      </c>
      <c r="H47" s="27" t="n">
        <f aca="false">CEILING(MAX(CEILING(H23*(1+1.2816*Calculator!C12)*Calculator!C6/(30*60)+(Engine!I2-Calculator!C14)/SQRT(MAX(1,Calculator!C14))*SQRT(MAX(1,H23*(1+1.2816*Calculator!C12)*Calculator!C6/(30*60))),1),CEILING(H23*Calculator!C6/(30*60)/Calculator!C11,1))/(1-Calculator!C10),1)</f>
        <v>15</v>
      </c>
      <c r="I47" s="23" t="n">
        <f aca="false">MAX(B47:H47)</f>
        <v>38</v>
      </c>
    </row>
    <row r="48" customFormat="false" ht="15" hidden="false" customHeight="false" outlineLevel="0" collapsed="false">
      <c r="A48" s="22" t="s">
        <v>75</v>
      </c>
      <c r="B48" s="27" t="n">
        <f aca="false">CEILING(MAX(CEILING(B24*(1+1.2816*Calculator!C12)*Calculator!C6/(30*60)+(Engine!I2-Calculator!C14)/SQRT(MAX(1,Calculator!C14))*SQRT(MAX(1,B24*(1+1.2816*Calculator!C12)*Calculator!C6/(30*60))),1),CEILING(B24*Calculator!C6/(30*60)/Calculator!C11,1))/(1-Calculator!C10),1)</f>
        <v>29</v>
      </c>
      <c r="C48" s="27" t="n">
        <f aca="false">CEILING(MAX(CEILING(C24*(1+1.2816*Calculator!C12)*Calculator!C6/(30*60)+(Engine!I2-Calculator!C14)/SQRT(MAX(1,Calculator!C14))*SQRT(MAX(1,C24*(1+1.2816*Calculator!C12)*Calculator!C6/(30*60))),1),CEILING(C24*Calculator!C6/(30*60)/Calculator!C11,1))/(1-Calculator!C10),1)</f>
        <v>28</v>
      </c>
      <c r="D48" s="27" t="n">
        <f aca="false">CEILING(MAX(CEILING(D24*(1+1.2816*Calculator!C12)*Calculator!C6/(30*60)+(Engine!I2-Calculator!C14)/SQRT(MAX(1,Calculator!C14))*SQRT(MAX(1,D24*(1+1.2816*Calculator!C12)*Calculator!C6/(30*60))),1),CEILING(D24*Calculator!C6/(30*60)/Calculator!C11,1))/(1-Calculator!C10),1)</f>
        <v>28</v>
      </c>
      <c r="E48" s="27" t="n">
        <f aca="false">CEILING(MAX(CEILING(E24*(1+1.2816*Calculator!C12)*Calculator!C6/(30*60)+(Engine!I2-Calculator!C14)/SQRT(MAX(1,Calculator!C14))*SQRT(MAX(1,E24*(1+1.2816*Calculator!C12)*Calculator!C6/(30*60))),1),CEILING(E24*Calculator!C6/(30*60)/Calculator!C11,1))/(1-Calculator!C10),1)</f>
        <v>26</v>
      </c>
      <c r="F48" s="27" t="n">
        <f aca="false">CEILING(MAX(CEILING(F24*(1+1.2816*Calculator!C12)*Calculator!C6/(30*60)+(Engine!I2-Calculator!C14)/SQRT(MAX(1,Calculator!C14))*SQRT(MAX(1,F24*(1+1.2816*Calculator!C12)*Calculator!C6/(30*60))),1),CEILING(F24*Calculator!C6/(30*60)/Calculator!C11,1))/(1-Calculator!C10),1)</f>
        <v>26</v>
      </c>
      <c r="G48" s="27" t="n">
        <f aca="false">CEILING(MAX(CEILING(G24*(1+1.2816*Calculator!C12)*Calculator!C6/(30*60)+(Engine!I2-Calculator!C14)/SQRT(MAX(1,Calculator!C14))*SQRT(MAX(1,G24*(1+1.2816*Calculator!C12)*Calculator!C6/(30*60))),1),CEILING(G24*Calculator!C6/(30*60)/Calculator!C11,1))/(1-Calculator!C10),1)</f>
        <v>16</v>
      </c>
      <c r="H48" s="27" t="n">
        <f aca="false">CEILING(MAX(CEILING(H24*(1+1.2816*Calculator!C12)*Calculator!C6/(30*60)+(Engine!I2-Calculator!C14)/SQRT(MAX(1,Calculator!C14))*SQRT(MAX(1,H24*(1+1.2816*Calculator!C12)*Calculator!C6/(30*60))),1),CEILING(H24*Calculator!C6/(30*60)/Calculator!C11,1))/(1-Calculator!C10),1)</f>
        <v>10</v>
      </c>
      <c r="I48" s="23" t="n">
        <f aca="false">MAX(B48:H48)</f>
        <v>29</v>
      </c>
    </row>
    <row r="49" customFormat="false" ht="15" hidden="false" customHeight="false" outlineLevel="0" collapsed="false">
      <c r="A49" s="22" t="s">
        <v>76</v>
      </c>
      <c r="B49" s="27" t="n">
        <f aca="false">CEILING(MAX(CEILING(B25*(1+1.2816*Calculator!C12)*Calculator!C6/(30*60)+(Engine!I2-Calculator!C14)/SQRT(MAX(1,Calculator!C14))*SQRT(MAX(1,B25*(1+1.2816*Calculator!C12)*Calculator!C6/(30*60))),1),CEILING(B25*Calculator!C6/(30*60)/Calculator!C11,1))/(1-Calculator!C10),1)</f>
        <v>22</v>
      </c>
      <c r="C49" s="27" t="n">
        <f aca="false">CEILING(MAX(CEILING(C25*(1+1.2816*Calculator!C12)*Calculator!C6/(30*60)+(Engine!I2-Calculator!C14)/SQRT(MAX(1,Calculator!C14))*SQRT(MAX(1,C25*(1+1.2816*Calculator!C12)*Calculator!C6/(30*60))),1),CEILING(C25*Calculator!C6/(30*60)/Calculator!C11,1))/(1-Calculator!C10),1)</f>
        <v>20</v>
      </c>
      <c r="D49" s="27" t="n">
        <f aca="false">CEILING(MAX(CEILING(D25*(1+1.2816*Calculator!C12)*Calculator!C6/(30*60)+(Engine!I2-Calculator!C14)/SQRT(MAX(1,Calculator!C14))*SQRT(MAX(1,D25*(1+1.2816*Calculator!C12)*Calculator!C6/(30*60))),1),CEILING(D25*Calculator!C6/(30*60)/Calculator!C11,1))/(1-Calculator!C10),1)</f>
        <v>19</v>
      </c>
      <c r="E49" s="27" t="n">
        <f aca="false">CEILING(MAX(CEILING(E25*(1+1.2816*Calculator!C12)*Calculator!C6/(30*60)+(Engine!I2-Calculator!C14)/SQRT(MAX(1,Calculator!C14))*SQRT(MAX(1,E25*(1+1.2816*Calculator!C12)*Calculator!C6/(30*60))),1),CEILING(E25*Calculator!C6/(30*60)/Calculator!C11,1))/(1-Calculator!C10),1)</f>
        <v>19</v>
      </c>
      <c r="F49" s="27" t="n">
        <f aca="false">CEILING(MAX(CEILING(F25*(1+1.2816*Calculator!C12)*Calculator!C6/(30*60)+(Engine!I2-Calculator!C14)/SQRT(MAX(1,Calculator!C14))*SQRT(MAX(1,F25*(1+1.2816*Calculator!C12)*Calculator!C6/(30*60))),1),CEILING(F25*Calculator!C6/(30*60)/Calculator!C11,1))/(1-Calculator!C10),1)</f>
        <v>19</v>
      </c>
      <c r="G49" s="27" t="n">
        <f aca="false">CEILING(MAX(CEILING(G25*(1+1.2816*Calculator!C12)*Calculator!C6/(30*60)+(Engine!I2-Calculator!C14)/SQRT(MAX(1,Calculator!C14))*SQRT(MAX(1,G25*(1+1.2816*Calculator!C12)*Calculator!C6/(30*60))),1),CEILING(G25*Calculator!C6/(30*60)/Calculator!C11,1))/(1-Calculator!C10),1)</f>
        <v>12</v>
      </c>
      <c r="H49" s="27" t="n">
        <f aca="false">CEILING(MAX(CEILING(H25*(1+1.2816*Calculator!C12)*Calculator!C6/(30*60)+(Engine!I2-Calculator!C14)/SQRT(MAX(1,Calculator!C14))*SQRT(MAX(1,H25*(1+1.2816*Calculator!C12)*Calculator!C6/(30*60))),1),CEILING(H25*Calculator!C6/(30*60)/Calculator!C11,1))/(1-Calculator!C10),1)</f>
        <v>9</v>
      </c>
      <c r="I49" s="23" t="n">
        <f aca="false">MAX(B49:H49)</f>
        <v>22</v>
      </c>
    </row>
    <row r="50" customFormat="false" ht="28.35" hidden="false" customHeight="false" outlineLevel="0" collapsed="false">
      <c r="A50" s="28" t="s">
        <v>77</v>
      </c>
      <c r="B50" s="29" t="n">
        <f aca="false">SUM(B30:B49)</f>
        <v>997</v>
      </c>
      <c r="C50" s="29" t="n">
        <f aca="false">SUM(C30:C49)</f>
        <v>950</v>
      </c>
      <c r="D50" s="29" t="n">
        <f aca="false">SUM(D30:D49)</f>
        <v>923</v>
      </c>
      <c r="E50" s="29" t="n">
        <f aca="false">SUM(E30:E49)</f>
        <v>902</v>
      </c>
      <c r="F50" s="29" t="n">
        <f aca="false">SUM(F30:F49)</f>
        <v>879</v>
      </c>
      <c r="G50" s="29" t="n">
        <f aca="false">SUM(G30:G49)</f>
        <v>558</v>
      </c>
      <c r="H50" s="29" t="n">
        <f aca="false">SUM(H30:H49)</f>
        <v>365</v>
      </c>
    </row>
    <row r="52" customFormat="false" ht="15" hidden="false" customHeight="false" outlineLevel="0" collapsed="false">
      <c r="A52" s="3" t="s">
        <v>80</v>
      </c>
      <c r="B52" s="4"/>
      <c r="C52" s="4"/>
      <c r="D52" s="4"/>
      <c r="E52" s="4"/>
      <c r="F52" s="4"/>
      <c r="G52" s="4"/>
      <c r="H52" s="4"/>
      <c r="I52" s="4"/>
    </row>
    <row r="53" customFormat="false" ht="23.85" hidden="false" customHeight="false" outlineLevel="0" collapsed="false">
      <c r="A53" s="21" t="s">
        <v>81</v>
      </c>
      <c r="B53" s="21" t="s">
        <v>49</v>
      </c>
      <c r="C53" s="21" t="s">
        <v>50</v>
      </c>
      <c r="D53" s="21" t="s">
        <v>51</v>
      </c>
      <c r="E53" s="21" t="s">
        <v>52</v>
      </c>
      <c r="F53" s="21" t="s">
        <v>53</v>
      </c>
      <c r="G53" s="21" t="s">
        <v>54</v>
      </c>
      <c r="H53" s="21" t="s">
        <v>55</v>
      </c>
      <c r="I53" s="21" t="s">
        <v>56</v>
      </c>
    </row>
    <row r="54" customFormat="false" ht="15" hidden="false" customHeight="false" outlineLevel="0" collapsed="false">
      <c r="A54" s="30" t="s">
        <v>82</v>
      </c>
      <c r="B54" s="31" t="n">
        <f aca="false">B50*0.5</f>
        <v>498.5</v>
      </c>
      <c r="C54" s="31" t="n">
        <f aca="false">C50*0.5</f>
        <v>475</v>
      </c>
      <c r="D54" s="31" t="n">
        <f aca="false">D50*0.5</f>
        <v>461.5</v>
      </c>
      <c r="E54" s="31" t="n">
        <f aca="false">E50*0.5</f>
        <v>451</v>
      </c>
      <c r="F54" s="31" t="n">
        <f aca="false">F50*0.5</f>
        <v>439.5</v>
      </c>
      <c r="G54" s="31" t="n">
        <f aca="false">G50*0.5</f>
        <v>279</v>
      </c>
      <c r="H54" s="31" t="n">
        <f aca="false">H50*0.5</f>
        <v>182.5</v>
      </c>
      <c r="I54" s="32" t="n">
        <f aca="false">SUM(B54:H54)</f>
        <v>2787</v>
      </c>
    </row>
    <row r="55" customFormat="false" ht="15" hidden="false" customHeight="false" outlineLevel="0" collapsed="false">
      <c r="A55" s="33" t="s">
        <v>83</v>
      </c>
      <c r="B55" s="34" t="n">
        <f aca="false">B54*Calculator!C13</f>
        <v>8973</v>
      </c>
      <c r="C55" s="34" t="n">
        <f aca="false">C54*Calculator!C13</f>
        <v>8550</v>
      </c>
      <c r="D55" s="34" t="n">
        <f aca="false">D54*Calculator!C13</f>
        <v>8307</v>
      </c>
      <c r="E55" s="34" t="n">
        <f aca="false">E54*Calculator!C13</f>
        <v>8118</v>
      </c>
      <c r="F55" s="34" t="n">
        <f aca="false">F54*Calculator!C13</f>
        <v>7911</v>
      </c>
      <c r="G55" s="34" t="n">
        <f aca="false">G54*Calculator!C13</f>
        <v>5022</v>
      </c>
      <c r="H55" s="34" t="n">
        <f aca="false">H54*Calculator!C13</f>
        <v>3285</v>
      </c>
      <c r="I55" s="35" t="n">
        <f aca="false">SUM(B55:H55)</f>
        <v>50166</v>
      </c>
    </row>
    <row r="56" customFormat="false" ht="15" hidden="false" customHeight="false" outlineLevel="0" collapsed="false">
      <c r="A56" s="30" t="s">
        <v>79</v>
      </c>
      <c r="B56" s="36" t="n">
        <f aca="false">MAX(B30:B49)</f>
        <v>69</v>
      </c>
      <c r="C56" s="36" t="n">
        <f aca="false">MAX(C30:C49)</f>
        <v>65</v>
      </c>
      <c r="D56" s="36" t="n">
        <f aca="false">MAX(D30:D49)</f>
        <v>63</v>
      </c>
      <c r="E56" s="36" t="n">
        <f aca="false">MAX(E30:E49)</f>
        <v>62</v>
      </c>
      <c r="F56" s="36" t="n">
        <f aca="false">MAX(F30:F49)</f>
        <v>60</v>
      </c>
      <c r="G56" s="36" t="n">
        <f aca="false">MAX(G30:G49)</f>
        <v>38</v>
      </c>
      <c r="H56" s="36" t="n">
        <f aca="false">MAX(H30:H49)</f>
        <v>25</v>
      </c>
      <c r="I56" s="37" t="n">
        <f aca="false">MAX(B56:H56)</f>
        <v>69</v>
      </c>
    </row>
    <row r="58" customFormat="false" ht="15" hidden="false" customHeight="false" outlineLevel="0" collapsed="false">
      <c r="A58" s="3" t="s">
        <v>84</v>
      </c>
      <c r="B58" s="4"/>
      <c r="C58" s="4"/>
      <c r="D58" s="4"/>
      <c r="E58" s="4"/>
      <c r="F58" s="4"/>
      <c r="G58" s="4"/>
      <c r="H58" s="4"/>
      <c r="I58" s="4"/>
    </row>
    <row r="59" customFormat="false" ht="22.35" hidden="false" customHeight="false" outlineLevel="0" collapsed="false">
      <c r="B59" s="5" t="s">
        <v>85</v>
      </c>
      <c r="D59" s="38" t="n">
        <f aca="false">I26</f>
        <v>16110</v>
      </c>
    </row>
    <row r="60" customFormat="false" ht="43.25" hidden="false" customHeight="false" outlineLevel="0" collapsed="false">
      <c r="B60" s="5" t="s">
        <v>86</v>
      </c>
      <c r="D60" s="39" t="n">
        <f aca="false">I55</f>
        <v>50166</v>
      </c>
    </row>
    <row r="61" customFormat="false" ht="43.25" hidden="false" customHeight="false" outlineLevel="0" collapsed="false">
      <c r="B61" s="5" t="s">
        <v>87</v>
      </c>
      <c r="D61" s="39" t="n">
        <f aca="false">I55*52</f>
        <v>2608632</v>
      </c>
    </row>
    <row r="62" customFormat="false" ht="22.35" hidden="false" customHeight="false" outlineLevel="0" collapsed="false">
      <c r="B62" s="5" t="s">
        <v>88</v>
      </c>
      <c r="D62" s="40" t="n">
        <f aca="false">CEILING(I54/40,1)</f>
        <v>70</v>
      </c>
    </row>
    <row r="63" customFormat="false" ht="17.9" hidden="false" customHeight="false" outlineLevel="0" collapsed="false">
      <c r="B63" s="5" t="s">
        <v>89</v>
      </c>
      <c r="D63" s="41" t="n">
        <f aca="false">IF(I26&gt;0,I55/I26,0)</f>
        <v>3.11396648044693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97706"/>
    <pageSetUpPr fitToPage="false"/>
  </sheetPr>
  <dimension ref="A1:I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9" min="2" style="0" width="14"/>
  </cols>
  <sheetData>
    <row r="1" customFormat="false" ht="39.75" hidden="false" customHeight="true" outlineLevel="0" collapsed="false">
      <c r="B1" s="42" t="s">
        <v>90</v>
      </c>
      <c r="C1" s="42"/>
      <c r="D1" s="42"/>
      <c r="E1" s="42"/>
      <c r="F1" s="42"/>
      <c r="G1" s="42"/>
      <c r="H1" s="42"/>
      <c r="I1" s="42"/>
    </row>
    <row r="2" customFormat="false" ht="15" hidden="false" customHeight="false" outlineLevel="0" collapsed="false">
      <c r="B2" s="2" t="s">
        <v>91</v>
      </c>
    </row>
    <row r="4" customFormat="false" ht="15" hidden="false" customHeight="false" outlineLevel="0" collapsed="false">
      <c r="A4" s="3" t="s">
        <v>92</v>
      </c>
      <c r="B4" s="4"/>
      <c r="C4" s="4"/>
      <c r="D4" s="4"/>
      <c r="E4" s="4"/>
      <c r="F4" s="4"/>
      <c r="G4" s="4"/>
      <c r="H4" s="4"/>
      <c r="I4" s="4"/>
    </row>
    <row r="5" customFormat="false" ht="15" hidden="false" customHeight="false" outlineLevel="0" collapsed="false">
      <c r="B5" s="43" t="s">
        <v>85</v>
      </c>
      <c r="D5" s="43" t="s">
        <v>93</v>
      </c>
      <c r="F5" s="43" t="s">
        <v>94</v>
      </c>
      <c r="H5" s="43" t="s">
        <v>95</v>
      </c>
    </row>
    <row r="6" customFormat="false" ht="26.85" hidden="false" customHeight="false" outlineLevel="0" collapsed="false">
      <c r="B6" s="44" t="n">
        <f aca="false">'Weekly Plan'!I26</f>
        <v>16110</v>
      </c>
      <c r="D6" s="45" t="n">
        <f aca="false">ROUND('Weekly Plan'!I26/7,0)</f>
        <v>2301</v>
      </c>
      <c r="F6" s="46" t="str">
        <f aca="false">INDEX('Weekly Plan'!B5:H5,MATCH(MAX('Weekly Plan'!B26:H26),'Weekly Plan'!B26:H26,0))</f>
        <v>Mon</v>
      </c>
      <c r="H6" s="47" t="n">
        <f aca="false">MAX('Weekly Plan'!B26:H26)</f>
        <v>2902</v>
      </c>
    </row>
    <row r="8" customFormat="false" ht="15" hidden="false" customHeight="false" outlineLevel="0" collapsed="false">
      <c r="A8" s="3" t="s">
        <v>96</v>
      </c>
      <c r="B8" s="4"/>
      <c r="C8" s="4"/>
      <c r="D8" s="4"/>
      <c r="E8" s="4"/>
      <c r="F8" s="4"/>
      <c r="G8" s="4"/>
      <c r="H8" s="4"/>
      <c r="I8" s="4"/>
    </row>
    <row r="9" customFormat="false" ht="22.35" hidden="false" customHeight="false" outlineLevel="0" collapsed="false">
      <c r="B9" s="43" t="s">
        <v>97</v>
      </c>
      <c r="D9" s="43" t="s">
        <v>98</v>
      </c>
      <c r="F9" s="43" t="s">
        <v>99</v>
      </c>
      <c r="H9" s="43" t="s">
        <v>100</v>
      </c>
    </row>
    <row r="10" customFormat="false" ht="26.85" hidden="false" customHeight="false" outlineLevel="0" collapsed="false">
      <c r="B10" s="45" t="n">
        <f aca="false">'Weekly Plan'!I54</f>
        <v>2787</v>
      </c>
      <c r="D10" s="48" t="n">
        <f aca="false">CEILING('Weekly Plan'!I54/40,1)</f>
        <v>70</v>
      </c>
      <c r="F10" s="49" t="n">
        <f aca="false">'Weekly Plan'!I56</f>
        <v>69</v>
      </c>
      <c r="H10" s="50" t="n">
        <f aca="false">'Weekly Plan'!I26*Calculator!C6/(30*60*20)/MAX(1,AVERAGE('Weekly Plan'!B56:H56))</f>
        <v>2.9520942408377</v>
      </c>
    </row>
    <row r="12" customFormat="false" ht="15" hidden="false" customHeight="false" outlineLevel="0" collapsed="false">
      <c r="A12" s="3" t="s">
        <v>101</v>
      </c>
      <c r="B12" s="4"/>
      <c r="C12" s="4"/>
      <c r="D12" s="4"/>
      <c r="E12" s="4"/>
      <c r="F12" s="4"/>
      <c r="G12" s="4"/>
      <c r="H12" s="4"/>
      <c r="I12" s="4"/>
    </row>
    <row r="13" customFormat="false" ht="15" hidden="false" customHeight="false" outlineLevel="0" collapsed="false">
      <c r="B13" s="51" t="s">
        <v>86</v>
      </c>
      <c r="D13" s="43" t="s">
        <v>87</v>
      </c>
      <c r="F13" s="43" t="s">
        <v>89</v>
      </c>
      <c r="H13" s="43" t="s">
        <v>102</v>
      </c>
    </row>
    <row r="14" customFormat="false" ht="52.2" hidden="false" customHeight="false" outlineLevel="0" collapsed="false">
      <c r="B14" s="52" t="n">
        <f aca="false">'Weekly Plan'!I55</f>
        <v>50166</v>
      </c>
      <c r="D14" s="53" t="n">
        <f aca="false">'Weekly Plan'!I55*52</f>
        <v>2608632</v>
      </c>
      <c r="F14" s="54" t="n">
        <f aca="false">IF('Weekly Plan'!I26&gt;0,'Weekly Plan'!I55/'Weekly Plan'!I26,0)</f>
        <v>3.11396648044693</v>
      </c>
      <c r="H14" s="54" t="n">
        <f aca="false">Calculator!C13</f>
        <v>18</v>
      </c>
    </row>
    <row r="16" customFormat="false" ht="15" hidden="false" customHeight="false" outlineLevel="0" collapsed="false">
      <c r="A16" s="3" t="s">
        <v>103</v>
      </c>
      <c r="B16" s="4"/>
      <c r="C16" s="4"/>
      <c r="D16" s="4"/>
      <c r="E16" s="4"/>
      <c r="F16" s="4"/>
      <c r="G16" s="4"/>
      <c r="H16" s="4"/>
      <c r="I16" s="4"/>
    </row>
    <row r="17" customFormat="false" ht="15" hidden="false" customHeight="false" outlineLevel="0" collapsed="false">
      <c r="A17" s="21"/>
      <c r="B17" s="21" t="s">
        <v>49</v>
      </c>
      <c r="C17" s="21" t="s">
        <v>50</v>
      </c>
      <c r="D17" s="21" t="s">
        <v>51</v>
      </c>
      <c r="E17" s="21" t="s">
        <v>52</v>
      </c>
      <c r="F17" s="21" t="s">
        <v>53</v>
      </c>
      <c r="G17" s="21" t="s">
        <v>54</v>
      </c>
      <c r="H17" s="21" t="s">
        <v>55</v>
      </c>
      <c r="I17" s="21" t="s">
        <v>56</v>
      </c>
    </row>
    <row r="18" customFormat="false" ht="15" hidden="false" customHeight="false" outlineLevel="0" collapsed="false">
      <c r="A18" s="30" t="s">
        <v>104</v>
      </c>
      <c r="B18" s="55" t="n">
        <f aca="false">'Weekly Plan'!B26</f>
        <v>2902</v>
      </c>
      <c r="C18" s="55" t="n">
        <f aca="false">'Weekly Plan'!C26</f>
        <v>2758</v>
      </c>
      <c r="D18" s="55" t="n">
        <f aca="false">'Weekly Plan'!D26</f>
        <v>2671</v>
      </c>
      <c r="E18" s="55" t="n">
        <f aca="false">'Weekly Plan'!E26</f>
        <v>2611</v>
      </c>
      <c r="F18" s="55" t="n">
        <f aca="false">'Weekly Plan'!F26</f>
        <v>2553</v>
      </c>
      <c r="G18" s="55" t="n">
        <f aca="false">'Weekly Plan'!G26</f>
        <v>1599</v>
      </c>
      <c r="H18" s="55" t="n">
        <f aca="false">'Weekly Plan'!H26</f>
        <v>1016</v>
      </c>
      <c r="I18" s="56" t="n">
        <f aca="false">'Weekly Plan'!I26</f>
        <v>16110</v>
      </c>
    </row>
    <row r="19" customFormat="false" ht="15" hidden="false" customHeight="false" outlineLevel="0" collapsed="false">
      <c r="A19" s="30" t="s">
        <v>105</v>
      </c>
      <c r="B19" s="55" t="n">
        <f aca="false">'Weekly Plan'!B50</f>
        <v>997</v>
      </c>
      <c r="C19" s="55" t="n">
        <f aca="false">'Weekly Plan'!C50</f>
        <v>950</v>
      </c>
      <c r="D19" s="55" t="n">
        <f aca="false">'Weekly Plan'!D50</f>
        <v>923</v>
      </c>
      <c r="E19" s="55" t="n">
        <f aca="false">'Weekly Plan'!E50</f>
        <v>902</v>
      </c>
      <c r="F19" s="55" t="n">
        <f aca="false">'Weekly Plan'!F50</f>
        <v>879</v>
      </c>
      <c r="G19" s="55" t="n">
        <f aca="false">'Weekly Plan'!G50</f>
        <v>558</v>
      </c>
      <c r="H19" s="55" t="n">
        <f aca="false">'Weekly Plan'!H50</f>
        <v>365</v>
      </c>
      <c r="I19" s="56" t="n">
        <f aca="false">SUM(B19:H19)</f>
        <v>5574</v>
      </c>
    </row>
    <row r="20" customFormat="false" ht="15" hidden="false" customHeight="false" outlineLevel="0" collapsed="false">
      <c r="A20" s="30" t="s">
        <v>79</v>
      </c>
      <c r="B20" s="18" t="n">
        <f aca="false">'Weekly Plan'!B56</f>
        <v>69</v>
      </c>
      <c r="C20" s="18" t="n">
        <f aca="false">'Weekly Plan'!C56</f>
        <v>65</v>
      </c>
      <c r="D20" s="18" t="n">
        <f aca="false">'Weekly Plan'!D56</f>
        <v>63</v>
      </c>
      <c r="E20" s="18" t="n">
        <f aca="false">'Weekly Plan'!E56</f>
        <v>62</v>
      </c>
      <c r="F20" s="18" t="n">
        <f aca="false">'Weekly Plan'!F56</f>
        <v>60</v>
      </c>
      <c r="G20" s="18" t="n">
        <f aca="false">'Weekly Plan'!G56</f>
        <v>38</v>
      </c>
      <c r="H20" s="18" t="n">
        <f aca="false">'Weekly Plan'!H56</f>
        <v>25</v>
      </c>
      <c r="I20" s="57" t="n">
        <f aca="false">MAX(B20:H20)</f>
        <v>69</v>
      </c>
    </row>
    <row r="21" customFormat="false" ht="15" hidden="false" customHeight="false" outlineLevel="0" collapsed="false">
      <c r="A21" s="30" t="s">
        <v>106</v>
      </c>
      <c r="B21" s="18" t="n">
        <f aca="false">'Weekly Plan'!B54</f>
        <v>498.5</v>
      </c>
      <c r="C21" s="18" t="n">
        <f aca="false">'Weekly Plan'!C54</f>
        <v>475</v>
      </c>
      <c r="D21" s="18" t="n">
        <f aca="false">'Weekly Plan'!D54</f>
        <v>461.5</v>
      </c>
      <c r="E21" s="18" t="n">
        <f aca="false">'Weekly Plan'!E54</f>
        <v>451</v>
      </c>
      <c r="F21" s="18" t="n">
        <f aca="false">'Weekly Plan'!F54</f>
        <v>439.5</v>
      </c>
      <c r="G21" s="18" t="n">
        <f aca="false">'Weekly Plan'!G54</f>
        <v>279</v>
      </c>
      <c r="H21" s="18" t="n">
        <f aca="false">'Weekly Plan'!H54</f>
        <v>182.5</v>
      </c>
      <c r="I21" s="57" t="n">
        <f aca="false">'Weekly Plan'!I54</f>
        <v>2787</v>
      </c>
    </row>
    <row r="22" customFormat="false" ht="15" hidden="false" customHeight="false" outlineLevel="0" collapsed="false">
      <c r="A22" s="30" t="s">
        <v>83</v>
      </c>
      <c r="B22" s="58" t="n">
        <f aca="false">'Weekly Plan'!B55</f>
        <v>8973</v>
      </c>
      <c r="C22" s="58" t="n">
        <f aca="false">'Weekly Plan'!C55</f>
        <v>8550</v>
      </c>
      <c r="D22" s="58" t="n">
        <f aca="false">'Weekly Plan'!D55</f>
        <v>8307</v>
      </c>
      <c r="E22" s="58" t="n">
        <f aca="false">'Weekly Plan'!E55</f>
        <v>8118</v>
      </c>
      <c r="F22" s="58" t="n">
        <f aca="false">'Weekly Plan'!F55</f>
        <v>7911</v>
      </c>
      <c r="G22" s="58" t="n">
        <f aca="false">'Weekly Plan'!G55</f>
        <v>5022</v>
      </c>
      <c r="H22" s="58" t="n">
        <f aca="false">'Weekly Plan'!H55</f>
        <v>3285</v>
      </c>
      <c r="I22" s="59" t="n">
        <f aca="false">'Weekly Plan'!I55</f>
        <v>50166</v>
      </c>
    </row>
  </sheetData>
  <mergeCells count="1">
    <mergeCell ref="B1:I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16161"/>
    <pageSetUpPr fitToPage="false"/>
  </sheetPr>
  <dimension ref="A1:I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7" min="1" style="0" width="14"/>
  </cols>
  <sheetData>
    <row r="1" customFormat="false" ht="15" hidden="false" customHeight="false" outlineLevel="0" collapsed="false">
      <c r="A1" s="21" t="s">
        <v>107</v>
      </c>
      <c r="B1" s="21" t="s">
        <v>108</v>
      </c>
      <c r="C1" s="21" t="s">
        <v>109</v>
      </c>
      <c r="D1" s="21" t="s">
        <v>110</v>
      </c>
      <c r="E1" s="21" t="s">
        <v>111</v>
      </c>
      <c r="F1" s="21" t="s">
        <v>112</v>
      </c>
      <c r="G1" s="21" t="s">
        <v>113</v>
      </c>
      <c r="I1" s="60" t="s">
        <v>114</v>
      </c>
    </row>
    <row r="2" customFormat="false" ht="15" hidden="false" customHeight="false" outlineLevel="0" collapsed="false">
      <c r="A2" s="61" t="n">
        <f aca="false">MAX(1,CEILING(Calculator!C5*Calculator!C6/(30*60),1))</f>
        <v>40</v>
      </c>
      <c r="B2" s="60" t="n">
        <f aca="false">IF(A2&lt;1,1,POISSON(A2,Calculator!C5*Calculator!C6/(30*60),0)/POISSON(A2,Calculator!C5*Calculator!C6/(30*60),1))</f>
        <v>0.116155984310756</v>
      </c>
      <c r="C2" s="60" t="n">
        <f aca="false">IF(A2&lt;=Calculator!C5*Calculator!C6/(30*60),1,A2*B2/(A2-Calculator!C5*Calculator!C6/(30*60)*(1-B2)))</f>
        <v>1</v>
      </c>
      <c r="D2" s="60" t="n">
        <f aca="false">IF(A2&lt;=Calculator!C5*Calculator!C6/(30*60),0,MAX(0,1-C2*EXP(-(A2-Calculator!C5*Calculator!C6/(30*60))*Calculator!C8/Calculator!C6)))</f>
        <v>0</v>
      </c>
      <c r="E2" s="60" t="n">
        <f aca="false">IF(A2&lt;=Calculator!C5*Calculator!C6/(30*60),1,MIN(C2,MAX(0,C2/(1+C2*(1/Calculator!C9)*Calculator!C6/(A2-Calculator!C5*Calculator!C6/(30*60)+0.1)))))</f>
        <v>1</v>
      </c>
      <c r="F2" s="60" t="n">
        <f aca="false">IF(A2&lt;=Calculator!C5*Calculator!C6/(30*60),0,(1-E2)+E2*((A2-Calculator!C5*Calculator!C6/(30*60))/Calculator!C6)/((A2-Calculator!C5*Calculator!C6/(30*60))/Calculator!C6+1/Calculator!C9)*(1-EXP(-((A2-Calculator!C5*Calculator!C6/(30*60))/Calculator!C6+1/Calculator!C9)*Calculator!C8)))</f>
        <v>0</v>
      </c>
      <c r="G2" s="60" t="n">
        <f aca="false">IF(A2&gt;0,Calculator!C5*Calculator!C6/(30*60)/A2,0)</f>
        <v>1</v>
      </c>
      <c r="I2" s="61" t="n">
        <f aca="false">INDEX(A2:A61,MATCH(Calculator!C7,F2:F61,1)+1)</f>
        <v>41</v>
      </c>
    </row>
    <row r="3" customFormat="false" ht="15" hidden="false" customHeight="false" outlineLevel="0" collapsed="false">
      <c r="A3" s="61" t="n">
        <f aca="false">A2+1</f>
        <v>41</v>
      </c>
      <c r="B3" s="60" t="n">
        <f aca="false">IF(A3&lt;1,1,POISSON(A3,Calculator!C5*Calculator!C6/(30*60),0)/POISSON(A3,Calculator!C5*Calculator!C6/(30*60),1))</f>
        <v>0.101787999105935</v>
      </c>
      <c r="C3" s="60" t="n">
        <f aca="false">IF(A3&lt;=Calculator!C5*Calculator!C6/(30*60),1,A3*B3/(A3-Calculator!C5*Calculator!C6/(30*60)*(1-B3)))</f>
        <v>0.822890966174255</v>
      </c>
      <c r="D3" s="60" t="n">
        <f aca="false">IF(A3&lt;=Calculator!C5*Calculator!C6/(30*60),0,MAX(0,1-C3*EXP(-(A3-Calculator!C5*Calculator!C6/(30*60))*Calculator!C8/Calculator!C6)))</f>
        <v>0.221578498669627</v>
      </c>
      <c r="E3" s="60" t="n">
        <f aca="false">IF(A3&lt;=Calculator!C5*Calculator!C6/(30*60),1,MIN(C3,MAX(0,C3/(1+C3*(1/Calculator!C9)*Calculator!C6/(A3-Calculator!C5*Calculator!C6/(30*60)+0.1)))))</f>
        <v>0.206117932171785</v>
      </c>
      <c r="F3" s="60" t="n">
        <f aca="false">IF(A3&lt;=Calculator!C5*Calculator!C6/(30*60),0,MAX(F2,(1-E3)+E3*((A3-Calculator!C5*Calculator!C6/(30*60))/Calculator!C6)/((A3-Calculator!C5*Calculator!C6/(30*60))/Calculator!C6+1/Calculator!C9)*(1-EXP(-((A3-Calculator!C5*Calculator!C6/(30*60))/Calculator!C6+1/Calculator!C9)*Calculator!C8))))</f>
        <v>0.803880225071089</v>
      </c>
      <c r="G3" s="60" t="n">
        <f aca="false">IF(A3&gt;0,Calculator!C5*Calculator!C6/(30*60)/A3,0)</f>
        <v>0.975609756097561</v>
      </c>
      <c r="I3" s="60" t="s">
        <v>115</v>
      </c>
    </row>
    <row r="4" customFormat="false" ht="15" hidden="false" customHeight="false" outlineLevel="0" collapsed="false">
      <c r="A4" s="61" t="n">
        <f aca="false">A3+1</f>
        <v>42</v>
      </c>
      <c r="B4" s="60" t="n">
        <f aca="false">IF(A4&lt;1,1,POISSON(A4,Calculator!C5*Calculator!C6/(30*60),0)/POISSON(A4,Calculator!C5*Calculator!C6/(30*60),1))</f>
        <v>0.0883739014340723</v>
      </c>
      <c r="C4" s="60" t="n">
        <f aca="false">IF(A4&lt;=Calculator!C5*Calculator!C6/(30*60),1,A4*B4/(A4-Calculator!C5*Calculator!C6/(30*60)*(1-B4)))</f>
        <v>0.670593193832773</v>
      </c>
      <c r="D4" s="60" t="n">
        <f aca="false">IF(A4&lt;=Calculator!C5*Calculator!C6/(30*60),0,MAX(0,1-C4*EXP(-(A4-Calculator!C5*Calculator!C6/(30*60))*Calculator!C8/Calculator!C6)))</f>
        <v>0.399926844570315</v>
      </c>
      <c r="E4" s="60" t="n">
        <f aca="false">IF(A4&lt;=Calculator!C5*Calculator!C6/(30*60),1,MIN(C4,MAX(0,C4/(1+C4*(1/Calculator!C9)*Calculator!C6/(A4-Calculator!C5*Calculator!C6/(30*60)+0.1)))))</f>
        <v>0.294465900758087</v>
      </c>
      <c r="F4" s="60" t="n">
        <f aca="false">IF(A4&lt;=Calculator!C5*Calculator!C6/(30*60),0,MAX(F3,(1-E4)+E4*((A4-Calculator!C5*Calculator!C6/(30*60))/Calculator!C6)/((A4-Calculator!C5*Calculator!C6/(30*60))/Calculator!C6+1/Calculator!C9)*(1-EXP(-((A4-Calculator!C5*Calculator!C6/(30*60))/Calculator!C6+1/Calculator!C9)*Calculator!C8))))</f>
        <v>0.803880225071089</v>
      </c>
      <c r="G4" s="60" t="n">
        <f aca="false">IF(A4&gt;0,Calculator!C5*Calculator!C6/(30*60)/A4,0)</f>
        <v>0.952380952380952</v>
      </c>
      <c r="I4" s="61" t="n">
        <f aca="false">INDEX(A2:A61,MATCH(Calculator!C7,D2:D61,1)+1)</f>
        <v>46</v>
      </c>
    </row>
    <row r="5" customFormat="false" ht="15" hidden="false" customHeight="false" outlineLevel="0" collapsed="false">
      <c r="A5" s="61" t="n">
        <f aca="false">A4+1</f>
        <v>43</v>
      </c>
      <c r="B5" s="60" t="n">
        <f aca="false">IF(A5&lt;1,1,POISSON(A5,Calculator!C5*Calculator!C6/(30*60),0)/POISSON(A5,Calculator!C5*Calculator!C6/(30*60),1))</f>
        <v>0.0759634553647243</v>
      </c>
      <c r="C5" s="60" t="n">
        <f aca="false">IF(A5&lt;=Calculator!C5*Calculator!C6/(30*60),1,A5*B5/(A5-Calculator!C5*Calculator!C6/(30*60)*(1-B5)))</f>
        <v>0.54093034847267</v>
      </c>
      <c r="D5" s="60" t="n">
        <f aca="false">IF(A5&lt;=Calculator!C5*Calculator!C6/(30*60),0,MAX(0,1-C5*EXP(-(A5-Calculator!C5*Calculator!C6/(30*60))*Calculator!C8/Calculator!C6)))</f>
        <v>0.542112345579173</v>
      </c>
      <c r="E5" s="60" t="n">
        <f aca="false">IF(A5&lt;=Calculator!C5*Calculator!C6/(30*60),1,MIN(C5,MAX(0,C5/(1+C5*(1/Calculator!C9)*Calculator!C6/(A5-Calculator!C5*Calculator!C6/(30*60)+0.1)))))</f>
        <v>0.318573867190529</v>
      </c>
      <c r="F5" s="60" t="n">
        <f aca="false">IF(A5&lt;=Calculator!C5*Calculator!C6/(30*60),0,MAX(F4,(1-E5)+E5*((A5-Calculator!C5*Calculator!C6/(30*60))/Calculator!C6)/((A5-Calculator!C5*Calculator!C6/(30*60))/Calculator!C6+1/Calculator!C9)*(1-EXP(-((A5-Calculator!C5*Calculator!C6/(30*60))/Calculator!C6+1/Calculator!C9)*Calculator!C8))))</f>
        <v>0.803880225071089</v>
      </c>
      <c r="G5" s="60" t="n">
        <f aca="false">IF(A5&gt;0,Calculator!C5*Calculator!C6/(30*60)/A5,0)</f>
        <v>0.930232558139535</v>
      </c>
      <c r="I5" s="60" t="s">
        <v>116</v>
      </c>
    </row>
    <row r="6" customFormat="false" ht="15" hidden="false" customHeight="false" outlineLevel="0" collapsed="false">
      <c r="A6" s="61" t="n">
        <f aca="false">A5+1</f>
        <v>44</v>
      </c>
      <c r="B6" s="60" t="n">
        <f aca="false">IF(A6&lt;1,1,POISSON(A6,Calculator!C5*Calculator!C6/(30*60),0)/POISSON(A6,Calculator!C5*Calculator!C6/(30*60),1))</f>
        <v>0.0645967823389242</v>
      </c>
      <c r="C6" s="60" t="n">
        <f aca="false">IF(A6&lt;=Calculator!C5*Calculator!C6/(30*60),1,A6*B6/(A6-Calculator!C5*Calculator!C6/(30*60)*(1-B6)))</f>
        <v>0.431700180058824</v>
      </c>
      <c r="D6" s="60" t="n">
        <f aca="false">IF(A6&lt;=Calculator!C5*Calculator!C6/(30*60),0,MAX(0,1-C6*EXP(-(A6-Calculator!C5*Calculator!C6/(30*60))*Calculator!C8/Calculator!C6)))</f>
        <v>0.654321518980979</v>
      </c>
      <c r="E6" s="60" t="n">
        <f aca="false">IF(A6&lt;=Calculator!C5*Calculator!C6/(30*60),1,MIN(C6,MAX(0,C6/(1+C6*(1/Calculator!C9)*Calculator!C6/(A6-Calculator!C5*Calculator!C6/(30*60)+0.1)))))</f>
        <v>0.303763733002646</v>
      </c>
      <c r="F6" s="60" t="n">
        <f aca="false">IF(A6&lt;=Calculator!C5*Calculator!C6/(30*60),0,MAX(F5,(1-E6)+E6*((A6-Calculator!C5*Calculator!C6/(30*60))/Calculator!C6)/((A6-Calculator!C5*Calculator!C6/(30*60))/Calculator!C6+1/Calculator!C9)*(1-EXP(-((A6-Calculator!C5*Calculator!C6/(30*60))/Calculator!C6+1/Calculator!C9)*Calculator!C8))))</f>
        <v>0.803880225071089</v>
      </c>
      <c r="G6" s="60" t="n">
        <f aca="false">IF(A6&gt;0,Calculator!C5*Calculator!C6/(30*60)/A6,0)</f>
        <v>0.909090909090909</v>
      </c>
      <c r="I6" s="61" t="n">
        <f aca="false">CEILING(Calculator!C5*(1+1.2816*Calculator!C12)*Calculator!C6/(30*60)+(I2-Calculator!C5*Calculator!C6/(30*60))/SQRT(MAX(1,Calculator!C5*Calculator!C6/(30*60)))*SQRT(MAX(1,Calculator!C5*(1+1.2816*Calculator!C12)*Calculator!C6/(30*60))),1)</f>
        <v>47</v>
      </c>
    </row>
    <row r="7" customFormat="false" ht="15" hidden="false" customHeight="false" outlineLevel="0" collapsed="false">
      <c r="A7" s="61" t="n">
        <f aca="false">A6+1</f>
        <v>45</v>
      </c>
      <c r="B7" s="60" t="n">
        <f aca="false">IF(A7&lt;1,1,POISSON(A7,Calculator!C5*Calculator!C6/(30*60),0)/POISSON(A7,Calculator!C5*Calculator!C6/(30*60),1))</f>
        <v>0.0543014097700544</v>
      </c>
      <c r="C7" s="60" t="n">
        <f aca="false">IF(A7&lt;=Calculator!C5*Calculator!C6/(30*60),1,A7*B7/(A7-Calculator!C5*Calculator!C6/(30*60)*(1-B7)))</f>
        <v>0.34070611084238</v>
      </c>
      <c r="D7" s="60" t="n">
        <f aca="false">IF(A7&lt;=Calculator!C5*Calculator!C6/(30*60),0,MAX(0,1-C7*EXP(-(A7-Calculator!C5*Calculator!C6/(30*60))*Calculator!C8/Calculator!C6)))</f>
        <v>0.741927002005145</v>
      </c>
      <c r="E7" s="60" t="n">
        <f aca="false">IF(A7&lt;=Calculator!C5*Calculator!C6/(30*60),1,MIN(C7,MAX(0,C7/(1+C7*(1/Calculator!C9)*Calculator!C6/(A7-Calculator!C5*Calculator!C6/(30*60)+0.1)))))</f>
        <v>0.268860957081824</v>
      </c>
      <c r="F7" s="60" t="n">
        <f aca="false">IF(A7&lt;=Calculator!C5*Calculator!C6/(30*60),0,MAX(F6,(1-E7)+E7*((A7-Calculator!C5*Calculator!C6/(30*60))/Calculator!C6)/((A7-Calculator!C5*Calculator!C6/(30*60))/Calculator!C6+1/Calculator!C9)*(1-EXP(-((A7-Calculator!C5*Calculator!C6/(30*60))/Calculator!C6+1/Calculator!C9)*Calculator!C8))))</f>
        <v>0.803880225071089</v>
      </c>
      <c r="G7" s="60" t="n">
        <f aca="false">IF(A7&gt;0,Calculator!C5*Calculator!C6/(30*60)/A7,0)</f>
        <v>0.888888888888889</v>
      </c>
    </row>
    <row r="8" customFormat="false" ht="15" hidden="false" customHeight="false" outlineLevel="0" collapsed="false">
      <c r="A8" s="61" t="n">
        <f aca="false">A7+1</f>
        <v>46</v>
      </c>
      <c r="B8" s="60" t="n">
        <f aca="false">IF(A8&lt;1,1,POISSON(A8,Calculator!C5*Calculator!C6/(30*60),0)/POISSON(A8,Calculator!C5*Calculator!C6/(30*60),1))</f>
        <v>0.045089550945907</v>
      </c>
      <c r="C8" s="60" t="n">
        <f aca="false">IF(A8&lt;=Calculator!C5*Calculator!C6/(30*60),1,A8*B8/(A8-Calculator!C5*Calculator!C6/(30*60)*(1-B8)))</f>
        <v>0.265790675801855</v>
      </c>
      <c r="D8" s="60" t="n">
        <f aca="false">IF(A8&lt;=Calculator!C5*Calculator!C6/(30*60),0,MAX(0,1-C8*EXP(-(A8-Calculator!C5*Calculator!C6/(30*60))*Calculator!C8/Calculator!C6)))</f>
        <v>0.809552658729404</v>
      </c>
      <c r="E8" s="60" t="n">
        <f aca="false">IF(A8&lt;=Calculator!C5*Calculator!C6/(30*60),1,MIN(C8,MAX(0,C8/(1+C8*(1/Calculator!C9)*Calculator!C6/(A8-Calculator!C5*Calculator!C6/(30*60)+0.1)))))</f>
        <v>0.226341797550591</v>
      </c>
      <c r="F8" s="60" t="n">
        <f aca="false">IF(A8&lt;=Calculator!C5*Calculator!C6/(30*60),0,MAX(F7,(1-E8)+E8*((A8-Calculator!C5*Calculator!C6/(30*60))/Calculator!C6)/((A8-Calculator!C5*Calculator!C6/(30*60))/Calculator!C6+1/Calculator!C9)*(1-EXP(-((A8-Calculator!C5*Calculator!C6/(30*60))/Calculator!C6+1/Calculator!C9)*Calculator!C8))))</f>
        <v>0.831544652619457</v>
      </c>
      <c r="G8" s="60" t="n">
        <f aca="false">IF(A8&gt;0,Calculator!C5*Calculator!C6/(30*60)/A8,0)</f>
        <v>0.869565217391304</v>
      </c>
    </row>
    <row r="9" customFormat="false" ht="15" hidden="false" customHeight="false" outlineLevel="0" collapsed="false">
      <c r="A9" s="61" t="n">
        <f aca="false">A8+1</f>
        <v>47</v>
      </c>
      <c r="B9" s="60" t="n">
        <f aca="false">IF(A9&lt;1,1,POISSON(A9,Calculator!C5*Calculator!C6/(30*60),0)/POISSON(A9,Calculator!C5*Calculator!C6/(30*60),1))</f>
        <v>0.036955935661403</v>
      </c>
      <c r="C9" s="60" t="n">
        <f aca="false">IF(A9&lt;=Calculator!C5*Calculator!C6/(30*60),1,A9*B9/(A9-Calculator!C5*Calculator!C6/(30*60)*(1-B9)))</f>
        <v>0.204869112377756</v>
      </c>
      <c r="D9" s="60" t="n">
        <f aca="false">IF(A9&lt;=Calculator!C5*Calculator!C6/(30*60),0,MAX(0,1-C9*EXP(-(A9-Calculator!C5*Calculator!C6/(30*60))*Calculator!C8/Calculator!C6)))</f>
        <v>0.861137753392882</v>
      </c>
      <c r="E9" s="60" t="n">
        <f aca="false">IF(A9&lt;=Calculator!C5*Calculator!C6/(30*60),1,MIN(C9,MAX(0,C9/(1+C9*(1/Calculator!C9)*Calculator!C6/(A9-Calculator!C5*Calculator!C6/(30*60)+0.1)))))</f>
        <v>0.183670057882662</v>
      </c>
      <c r="F9" s="60" t="n">
        <f aca="false">IF(A9&lt;=Calculator!C5*Calculator!C6/(30*60),0,MAX(F8,(1-E9)+E9*((A9-Calculator!C5*Calculator!C6/(30*60))/Calculator!C6)/((A9-Calculator!C5*Calculator!C6/(30*60))/Calculator!C6+1/Calculator!C9)*(1-EXP(-((A9-Calculator!C5*Calculator!C6/(30*60))/Calculator!C6+1/Calculator!C9)*Calculator!C8))))</f>
        <v>0.869774049045604</v>
      </c>
      <c r="G9" s="60" t="n">
        <f aca="false">IF(A9&gt;0,Calculator!C5*Calculator!C6/(30*60)/A9,0)</f>
        <v>0.851063829787234</v>
      </c>
    </row>
    <row r="10" customFormat="false" ht="15" hidden="false" customHeight="false" outlineLevel="0" collapsed="false">
      <c r="A10" s="61" t="n">
        <f aca="false">A9+1</f>
        <v>48</v>
      </c>
      <c r="B10" s="60" t="n">
        <f aca="false">IF(A10&lt;1,1,POISSON(A10,Calculator!C5*Calculator!C6/(30*60),0)/POISSON(A10,Calculator!C5*Calculator!C6/(30*60),1))</f>
        <v>0.0298765175023333</v>
      </c>
      <c r="C10" s="60" t="n">
        <f aca="false">IF(A10&lt;=Calculator!C5*Calculator!C6/(30*60),1,A10*B10/(A10-Calculator!C5*Calculator!C6/(30*60)*(1-B10)))</f>
        <v>0.155961215144283</v>
      </c>
      <c r="D10" s="60" t="n">
        <f aca="false">IF(A10&lt;=Calculator!C5*Calculator!C6/(30*60),0,MAX(0,1-C10*EXP(-(A10-Calculator!C5*Calculator!C6/(30*60))*Calculator!C8/Calculator!C6)))</f>
        <v>0.900000727493781</v>
      </c>
      <c r="E10" s="60" t="n">
        <f aca="false">IF(A10&lt;=Calculator!C5*Calculator!C6/(30*60),1,MIN(C10,MAX(0,C10/(1+C10*(1/Calculator!C9)*Calculator!C6/(A10-Calculator!C5*Calculator!C6/(30*60)+0.1)))))</f>
        <v>0.144808380118892</v>
      </c>
      <c r="F10" s="60" t="n">
        <f aca="false">IF(A10&lt;=Calculator!C5*Calculator!C6/(30*60),0,MAX(F9,(1-E10)+E10*((A10-Calculator!C5*Calculator!C6/(30*60))/Calculator!C6)/((A10-Calculator!C5*Calculator!C6/(30*60))/Calculator!C6+1/Calculator!C9)*(1-EXP(-((A10-Calculator!C5*Calculator!C6/(30*60))/Calculator!C6+1/Calculator!C9)*Calculator!C8))))</f>
        <v>0.902165805738758</v>
      </c>
      <c r="G10" s="60" t="n">
        <f aca="false">IF(A10&gt;0,Calculator!C5*Calculator!C6/(30*60)/A10,0)</f>
        <v>0.833333333333333</v>
      </c>
    </row>
    <row r="11" customFormat="false" ht="15" hidden="false" customHeight="false" outlineLevel="0" collapsed="false">
      <c r="A11" s="61" t="n">
        <f aca="false">A10+1</f>
        <v>49</v>
      </c>
      <c r="B11" s="60" t="n">
        <f aca="false">IF(A11&lt;1,1,POISSON(A11,Calculator!C5*Calculator!C6/(30*60),0)/POISSON(A11,Calculator!C5*Calculator!C6/(30*60),1))</f>
        <v>0.0238083326013611</v>
      </c>
      <c r="C11" s="60" t="n">
        <f aca="false">IF(A11&lt;=Calculator!C5*Calculator!C6/(30*60),1,A11*B11/(A11-Calculator!C5*Calculator!C6/(30*60)*(1-B11)))</f>
        <v>0.117219576738998</v>
      </c>
      <c r="D11" s="60" t="n">
        <f aca="false">IF(A11&lt;=Calculator!C5*Calculator!C6/(30*60),0,MAX(0,1-C11*EXP(-(A11-Calculator!C5*Calculator!C6/(30*60))*Calculator!C8/Calculator!C6)))</f>
        <v>0.92890273278926</v>
      </c>
      <c r="E11" s="60" t="n">
        <f aca="false">IF(A11&lt;=Calculator!C5*Calculator!C6/(30*60),1,MIN(C11,MAX(0,C11/(1+C11*(1/Calculator!C9)*Calculator!C6/(A11-Calculator!C5*Calculator!C6/(30*60)+0.1)))))</f>
        <v>0.111475777422047</v>
      </c>
      <c r="F11" s="60" t="n">
        <f aca="false">IF(A11&lt;=Calculator!C5*Calculator!C6/(30*60),0,MAX(F10,(1-E11)+E11*((A11-Calculator!C5*Calculator!C6/(30*60))/Calculator!C6)/((A11-Calculator!C5*Calculator!C6/(30*60))/Calculator!C6+1/Calculator!C9)*(1-EXP(-((A11-Calculator!C5*Calculator!C6/(30*60))/Calculator!C6+1/Calculator!C9)*Calculator!C8))))</f>
        <v>0.928217779370756</v>
      </c>
      <c r="G11" s="60" t="n">
        <f aca="false">IF(A11&gt;0,Calculator!C5*Calculator!C6/(30*60)/A11,0)</f>
        <v>0.816326530612245</v>
      </c>
    </row>
    <row r="12" customFormat="false" ht="15" hidden="false" customHeight="false" outlineLevel="0" collapsed="false">
      <c r="A12" s="61" t="n">
        <f aca="false">A11+1</f>
        <v>50</v>
      </c>
      <c r="B12" s="60" t="n">
        <f aca="false">IF(A12&lt;1,1,POISSON(A12,Calculator!C5*Calculator!C6/(30*60),0)/POISSON(A12,Calculator!C5*Calculator!C6/(30*60),1))</f>
        <v>0.0186906711096323</v>
      </c>
      <c r="C12" s="60" t="n">
        <f aca="false">IF(A12&lt;=Calculator!C5*Calculator!C6/(30*60),1,A12*B12/(A12-Calculator!C5*Calculator!C6/(30*60)*(1-B12)))</f>
        <v>0.0869525495267661</v>
      </c>
      <c r="D12" s="60" t="n">
        <f aca="false">IF(A12&lt;=Calculator!C5*Calculator!C6/(30*60),0,MAX(0,1-C12*EXP(-(A12-Calculator!C5*Calculator!C6/(30*60))*Calculator!C8/Calculator!C6)))</f>
        <v>0.950110677267177</v>
      </c>
      <c r="E12" s="60" t="n">
        <f aca="false">IF(A12&lt;=Calculator!C5*Calculator!C6/(30*60),1,MIN(C12,MAX(0,C12/(1+C12*(1/Calculator!C9)*Calculator!C6/(A12-Calculator!C5*Calculator!C6/(30*60)+0.1)))))</f>
        <v>0.0840578775425547</v>
      </c>
      <c r="F12" s="60" t="n">
        <f aca="false">IF(A12&lt;=Calculator!C5*Calculator!C6/(30*60),0,MAX(F11,(1-E12)+E12*((A12-Calculator!C5*Calculator!C6/(30*60))/Calculator!C6)/((A12-Calculator!C5*Calculator!C6/(30*60))/Calculator!C6+1/Calculator!C9)*(1-EXP(-((A12-Calculator!C5*Calculator!C6/(30*60))/Calculator!C6+1/Calculator!C9)*Calculator!C8))))</f>
        <v>0.948398920947342</v>
      </c>
      <c r="G12" s="60" t="n">
        <f aca="false">IF(A12&gt;0,Calculator!C5*Calculator!C6/(30*60)/A12,0)</f>
        <v>0.8</v>
      </c>
    </row>
    <row r="13" customFormat="false" ht="15" hidden="false" customHeight="false" outlineLevel="0" collapsed="false">
      <c r="A13" s="61" t="n">
        <f aca="false">A12+1</f>
        <v>51</v>
      </c>
      <c r="B13" s="60" t="n">
        <f aca="false">IF(A13&lt;1,1,POISSON(A13,Calculator!C5*Calculator!C6/(30*60),0)/POISSON(A13,Calculator!C5*Calculator!C6/(30*60),1))</f>
        <v>0.0144475580809443</v>
      </c>
      <c r="C13" s="60" t="n">
        <f aca="false">IF(A13&lt;=Calculator!C5*Calculator!C6/(30*60),1,A13*B13/(A13-Calculator!C5*Calculator!C6/(30*60)*(1-B13)))</f>
        <v>0.0636406700935189</v>
      </c>
      <c r="D13" s="60" t="n">
        <f aca="false">IF(A13&lt;=Calculator!C5*Calculator!C6/(30*60),0,MAX(0,1-C13*EXP(-(A13-Calculator!C5*Calculator!C6/(30*60))*Calculator!C8/Calculator!C6)))</f>
        <v>0.965459186607139</v>
      </c>
      <c r="E13" s="60" t="n">
        <f aca="false">IF(A13&lt;=Calculator!C5*Calculator!C6/(30*60),1,MIN(C13,MAX(0,C13/(1+C13*(1/Calculator!C9)*Calculator!C6/(A13-Calculator!C5*Calculator!C6/(30*60)+0.1)))))</f>
        <v>0.0622138833456849</v>
      </c>
      <c r="F13" s="60" t="n">
        <f aca="false">IF(A13&lt;=Calculator!C5*Calculator!C6/(30*60),0,MAX(F12,(1-E13)+E13*((A13-Calculator!C5*Calculator!C6/(30*60))/Calculator!C6)/((A13-Calculator!C5*Calculator!C6/(30*60))/Calculator!C6+1/Calculator!C9)*(1-EXP(-((A13-Calculator!C5*Calculator!C6/(30*60))/Calculator!C6+1/Calculator!C9)*Calculator!C8))))</f>
        <v>0.963581733460528</v>
      </c>
      <c r="G13" s="60" t="n">
        <f aca="false">IF(A13&gt;0,Calculator!C5*Calculator!C6/(30*60)/A13,0)</f>
        <v>0.784313725490196</v>
      </c>
    </row>
    <row r="14" customFormat="false" ht="15" hidden="false" customHeight="false" outlineLevel="0" collapsed="false">
      <c r="A14" s="61" t="n">
        <f aca="false">A13+1</f>
        <v>52</v>
      </c>
      <c r="B14" s="60" t="n">
        <f aca="false">IF(A14&lt;1,1,POISSON(A14,Calculator!C5*Calculator!C6/(30*60),0)/POISSON(A14,Calculator!C5*Calculator!C6/(30*60),1))</f>
        <v>0.0109913537380201</v>
      </c>
      <c r="C14" s="60" t="n">
        <f aca="false">IF(A14&lt;=Calculator!C5*Calculator!C6/(30*60),1,A14*B14/(A14-Calculator!C5*Calculator!C6/(30*60)*(1-B14)))</f>
        <v>0.0459458428270741</v>
      </c>
      <c r="D14" s="60" t="n">
        <f aca="false">IF(A14&lt;=Calculator!C5*Calculator!C6/(30*60),0,MAX(0,1-C14*EXP(-(A14-Calculator!C5*Calculator!C6/(30*60))*Calculator!C8/Calculator!C6)))</f>
        <v>0.976410617744199</v>
      </c>
      <c r="E14" s="60" t="n">
        <f aca="false">IF(A14&lt;=Calculator!C5*Calculator!C6/(30*60),1,MIN(C14,MAX(0,C14/(1+C14*(1/Calculator!C9)*Calculator!C6/(A14-Calculator!C5*Calculator!C6/(30*60)+0.1)))))</f>
        <v>0.0452584257962525</v>
      </c>
      <c r="F14" s="60" t="n">
        <f aca="false">IF(A14&lt;=Calculator!C5*Calculator!C6/(30*60),0,MAX(F13,(1-E14)+E14*((A14-Calculator!C5*Calculator!C6/(30*60))/Calculator!C6)/((A14-Calculator!C5*Calculator!C6/(30*60))/Calculator!C6+1/Calculator!C9)*(1-EXP(-((A14-Calculator!C5*Calculator!C6/(30*60))/Calculator!C6+1/Calculator!C9)*Calculator!C8))))</f>
        <v>0.974730672230552</v>
      </c>
      <c r="G14" s="60" t="n">
        <f aca="false">IF(A14&gt;0,Calculator!C5*Calculator!C6/(30*60)/A14,0)</f>
        <v>0.769230769230769</v>
      </c>
    </row>
    <row r="15" customFormat="false" ht="15" hidden="false" customHeight="false" outlineLevel="0" collapsed="false">
      <c r="A15" s="61" t="n">
        <f aca="false">A14+1</f>
        <v>53</v>
      </c>
      <c r="B15" s="60" t="n">
        <f aca="false">IF(A15&lt;1,1,POISSON(A15,Calculator!C5*Calculator!C6/(30*60),0)/POISSON(A15,Calculator!C5*Calculator!C6/(30*60),1))</f>
        <v>0.00822711442500503</v>
      </c>
      <c r="C15" s="60" t="n">
        <f aca="false">IF(A15&lt;=Calculator!C5*Calculator!C6/(30*60),1,A15*B15/(A15-Calculator!C5*Calculator!C6/(30*60)*(1-B15)))</f>
        <v>0.0327132041218843</v>
      </c>
      <c r="D15" s="60" t="n">
        <f aca="false">IF(A15&lt;=Calculator!C5*Calculator!C6/(30*60),0,MAX(0,1-C15*EXP(-(A15-Calculator!C5*Calculator!C6/(30*60))*Calculator!C8/Calculator!C6)))</f>
        <v>0.984112119752952</v>
      </c>
      <c r="E15" s="60" t="n">
        <f aca="false">IF(A15&lt;=Calculator!C5*Calculator!C6/(30*60),1,MIN(C15,MAX(0,C15/(1+C15*(1/Calculator!C9)*Calculator!C6/(A15-Calculator!C5*Calculator!C6/(30*60)+0.1)))))</f>
        <v>0.0323896713190444</v>
      </c>
      <c r="F15" s="60" t="n">
        <f aca="false">IF(A15&lt;=Calculator!C5*Calculator!C6/(30*60),0,MAX(F14,(1-E15)+E15*((A15-Calculator!C5*Calculator!C6/(30*60))/Calculator!C6)/((A15-Calculator!C5*Calculator!C6/(30*60))/Calculator!C6+1/Calculator!C9)*(1-EXP(-((A15-Calculator!C5*Calculator!C6/(30*60))/Calculator!C6+1/Calculator!C9)*Calculator!C8))))</f>
        <v>0.982746513016955</v>
      </c>
      <c r="G15" s="60" t="n">
        <f aca="false">IF(A15&gt;0,Calculator!C5*Calculator!C6/(30*60)/A15,0)</f>
        <v>0.754716981132076</v>
      </c>
    </row>
    <row r="16" customFormat="false" ht="15" hidden="false" customHeight="false" outlineLevel="0" collapsed="false">
      <c r="A16" s="61" t="n">
        <f aca="false">A15+1</f>
        <v>54</v>
      </c>
      <c r="B16" s="60" t="n">
        <f aca="false">IF(A16&lt;1,1,POISSON(A16,Calculator!C5*Calculator!C6/(30*60),0)/POISSON(A16,Calculator!C5*Calculator!C6/(30*60),1))</f>
        <v>0.00605724502009218</v>
      </c>
      <c r="C16" s="60" t="n">
        <f aca="false">IF(A16&lt;=Calculator!C5*Calculator!C6/(30*60),1,A16*B16/(A16-Calculator!C5*Calculator!C6/(30*60)*(1-B16)))</f>
        <v>0.0229661968447321</v>
      </c>
      <c r="D16" s="60" t="n">
        <f aca="false">IF(A16&lt;=Calculator!C5*Calculator!C6/(30*60),0,MAX(0,1-C16*EXP(-(A16-Calculator!C5*Calculator!C6/(30*60))*Calculator!C8/Calculator!C6)))</f>
        <v>0.989448736089638</v>
      </c>
      <c r="E16" s="60" t="n">
        <f aca="false">IF(A16&lt;=Calculator!C5*Calculator!C6/(30*60),1,MIN(C16,MAX(0,C16/(1+C16*(1/Calculator!C9)*Calculator!C6/(A16-Calculator!C5*Calculator!C6/(30*60)+0.1)))))</f>
        <v>0.0228175352825165</v>
      </c>
      <c r="F16" s="60" t="n">
        <f aca="false">IF(A16&lt;=Calculator!C5*Calculator!C6/(30*60),0,MAX(F15,(1-E16)+E16*((A16-Calculator!C5*Calculator!C6/(30*60))/Calculator!C6)/((A16-Calculator!C5*Calculator!C6/(30*60))/Calculator!C6+1/Calculator!C9)*(1-EXP(-((A16-Calculator!C5*Calculator!C6/(30*60))/Calculator!C6+1/Calculator!C9)*Calculator!C8))))</f>
        <v>0.988400690503831</v>
      </c>
      <c r="G16" s="60" t="n">
        <f aca="false">IF(A16&gt;0,Calculator!C5*Calculator!C6/(30*60)/A16,0)</f>
        <v>0.740740740740741</v>
      </c>
    </row>
    <row r="17" customFormat="false" ht="15" hidden="false" customHeight="false" outlineLevel="0" collapsed="false">
      <c r="A17" s="61" t="n">
        <f aca="false">A16+1</f>
        <v>55</v>
      </c>
      <c r="B17" s="60" t="n">
        <f aca="false">IF(A17&lt;1,1,POISSON(A17,Calculator!C5*Calculator!C6/(30*60),0)/POISSON(A17,Calculator!C5*Calculator!C6/(30*60),1))</f>
        <v>0.00438594782506938</v>
      </c>
      <c r="C17" s="60" t="n">
        <f aca="false">IF(A17&lt;=Calculator!C5*Calculator!C6/(30*60),1,A17*B17/(A17-Calculator!C5*Calculator!C6/(30*60)*(1-B17)))</f>
        <v>0.0158958925443677</v>
      </c>
      <c r="D17" s="60" t="n">
        <f aca="false">IF(A17&lt;=Calculator!C5*Calculator!C6/(30*60),0,MAX(0,1-C17*EXP(-(A17-Calculator!C5*Calculator!C6/(30*60))*Calculator!C8/Calculator!C6)))</f>
        <v>0.993091673577597</v>
      </c>
      <c r="E17" s="60" t="n">
        <f aca="false">IF(A17&lt;=Calculator!C5*Calculator!C6/(30*60),1,MIN(C17,MAX(0,C17/(1+C17*(1/Calculator!C9)*Calculator!C6/(A17-Calculator!C5*Calculator!C6/(30*60)+0.1)))))</f>
        <v>0.0158292382739935</v>
      </c>
      <c r="F17" s="60" t="n">
        <f aca="false">IF(A17&lt;=Calculator!C5*Calculator!C6/(30*60),0,MAX(F16,(1-E17)+E17*((A17-Calculator!C5*Calculator!C6/(30*60))/Calculator!C6)/((A17-Calculator!C5*Calculator!C6/(30*60))/Calculator!C6+1/Calculator!C9)*(1-EXP(-((A17-Calculator!C5*Calculator!C6/(30*60))/Calculator!C6+1/Calculator!C9)*Calculator!C8))))</f>
        <v>0.992318665835089</v>
      </c>
      <c r="G17" s="60" t="n">
        <f aca="false">IF(A17&gt;0,Calculator!C5*Calculator!C6/(30*60)/A17,0)</f>
        <v>0.727272727272727</v>
      </c>
    </row>
    <row r="18" customFormat="false" ht="15" hidden="false" customHeight="false" outlineLevel="0" collapsed="false">
      <c r="A18" s="61" t="n">
        <f aca="false">A17+1</f>
        <v>56</v>
      </c>
      <c r="B18" s="60" t="n">
        <f aca="false">IF(A18&lt;1,1,POISSON(A18,Calculator!C5*Calculator!C6/(30*60),0)/POISSON(A18,Calculator!C5*Calculator!C6/(30*60),1))</f>
        <v>0.00312303596590507</v>
      </c>
      <c r="C18" s="60" t="n">
        <f aca="false">IF(A18&lt;=Calculator!C5*Calculator!C6/(30*60),1,A18*B18/(A18-Calculator!C5*Calculator!C6/(30*60)*(1-B18)))</f>
        <v>0.0108459451883987</v>
      </c>
      <c r="D18" s="60" t="n">
        <f aca="false">IF(A18&lt;=Calculator!C5*Calculator!C6/(30*60),0,MAX(0,1-C18*EXP(-(A18-Calculator!C5*Calculator!C6/(30*60))*Calculator!C8/Calculator!C6)))</f>
        <v>0.995541098630882</v>
      </c>
      <c r="E18" s="60" t="n">
        <f aca="false">IF(A18&lt;=Calculator!C5*Calculator!C6/(30*60),1,MIN(C18,MAX(0,C18/(1+C18*(1/Calculator!C9)*Calculator!C6/(A18-Calculator!C5*Calculator!C6/(30*60)+0.1)))))</f>
        <v>0.0108167977609133</v>
      </c>
      <c r="F18" s="60" t="n">
        <f aca="false">IF(A18&lt;=Calculator!C5*Calculator!C6/(30*60),0,MAX(F17,(1-E18)+E18*((A18-Calculator!C5*Calculator!C6/(30*60))/Calculator!C6)/((A18-Calculator!C5*Calculator!C6/(30*60))/Calculator!C6+1/Calculator!C9)*(1-EXP(-((A18-Calculator!C5*Calculator!C6/(30*60))/Calculator!C6+1/Calculator!C9)*Calculator!C8))))</f>
        <v>0.994987989269074</v>
      </c>
      <c r="G18" s="60" t="n">
        <f aca="false">IF(A18&gt;0,Calculator!C5*Calculator!C6/(30*60)/A18,0)</f>
        <v>0.714285714285714</v>
      </c>
    </row>
    <row r="19" customFormat="false" ht="15" hidden="false" customHeight="false" outlineLevel="0" collapsed="false">
      <c r="A19" s="61" t="n">
        <f aca="false">A18+1</f>
        <v>57</v>
      </c>
      <c r="B19" s="60" t="n">
        <f aca="false">IF(A19&lt;1,1,POISSON(A19,Calculator!C5*Calculator!C6/(30*60),0)/POISSON(A19,Calculator!C5*Calculator!C6/(30*60),1))</f>
        <v>0.00218681156122716</v>
      </c>
      <c r="C19" s="60" t="n">
        <f aca="false">IF(A19&lt;=Calculator!C5*Calculator!C6/(30*60),1,A19*B19/(A19-Calculator!C5*Calculator!C6/(30*60)*(1-B19)))</f>
        <v>0.00729471601279074</v>
      </c>
      <c r="D19" s="60" t="n">
        <f aca="false">IF(A19&lt;=Calculator!C5*Calculator!C6/(30*60),0,MAX(0,1-C19*EXP(-(A19-Calculator!C5*Calculator!C6/(30*60))*Calculator!C8/Calculator!C6)))</f>
        <v>0.997163117302065</v>
      </c>
      <c r="E19" s="60" t="n">
        <f aca="false">IF(A19&lt;=Calculator!C5*Calculator!C6/(30*60),1,MIN(C19,MAX(0,C19/(1+C19*(1/Calculator!C9)*Calculator!C6/(A19-Calculator!C5*Calculator!C6/(30*60)+0.1)))))</f>
        <v>0.00728228975882268</v>
      </c>
      <c r="F19" s="60" t="n">
        <f aca="false">IF(A19&lt;=Calculator!C5*Calculator!C6/(30*60),0,MAX(F18,(1-E19)+E19*((A19-Calculator!C5*Calculator!C6/(30*60))/Calculator!C6)/((A19-Calculator!C5*Calculator!C6/(30*60))/Calculator!C6+1/Calculator!C9)*(1-EXP(-((A19-Calculator!C5*Calculator!C6/(30*60))/Calculator!C6+1/Calculator!C9)*Calculator!C8))))</f>
        <v>0.996777116967728</v>
      </c>
      <c r="G19" s="60" t="n">
        <f aca="false">IF(A19&gt;0,Calculator!C5*Calculator!C6/(30*60)/A19,0)</f>
        <v>0.701754385964912</v>
      </c>
    </row>
    <row r="20" customFormat="false" ht="15" hidden="false" customHeight="false" outlineLevel="0" collapsed="false">
      <c r="A20" s="61" t="n">
        <f aca="false">A19+1</f>
        <v>58</v>
      </c>
      <c r="B20" s="60" t="n">
        <f aca="false">IF(A20&lt;1,1,POISSON(A20,Calculator!C5*Calculator!C6/(30*60),0)/POISSON(A20,Calculator!C5*Calculator!C6/(30*60),1))</f>
        <v>0.00150587482534437</v>
      </c>
      <c r="C20" s="60" t="n">
        <f aca="false">IF(A20&lt;=Calculator!C5*Calculator!C6/(30*60),1,A20*B20/(A20-Calculator!C5*Calculator!C6/(30*60)*(1-B20)))</f>
        <v>0.00483607992386364</v>
      </c>
      <c r="D20" s="60" t="n">
        <f aca="false">IF(A20&lt;=Calculator!C5*Calculator!C6/(30*60),0,MAX(0,1-C20*EXP(-(A20-Calculator!C5*Calculator!C6/(30*60))*Calculator!C8/Calculator!C6)))</f>
        <v>0.998220905620149</v>
      </c>
      <c r="E20" s="60" t="n">
        <f aca="false">IF(A20&lt;=Calculator!C5*Calculator!C6/(30*60),1,MIN(C20,MAX(0,C20/(1+C20*(1/Calculator!C9)*Calculator!C6/(A20-Calculator!C5*Calculator!C6/(30*60)+0.1)))))</f>
        <v>0.0048309168961917</v>
      </c>
      <c r="F20" s="60" t="n">
        <f aca="false">IF(A20&lt;=Calculator!C5*Calculator!C6/(30*60),0,MAX(F19,(1-E20)+E20*((A20-Calculator!C5*Calculator!C6/(30*60))/Calculator!C6)/((A20-Calculator!C5*Calculator!C6/(30*60))/Calculator!C6+1/Calculator!C9)*(1-EXP(-((A20-Calculator!C5*Calculator!C6/(30*60))/Calculator!C6+1/Calculator!C9)*Calculator!C8))))</f>
        <v>0.997957324324557</v>
      </c>
      <c r="G20" s="60" t="n">
        <f aca="false">IF(A20&gt;0,Calculator!C5*Calculator!C6/(30*60)/A20,0)</f>
        <v>0.689655172413793</v>
      </c>
    </row>
    <row r="21" customFormat="false" ht="15" hidden="false" customHeight="false" outlineLevel="0" collapsed="false">
      <c r="A21" s="61" t="n">
        <f aca="false">A20+1</f>
        <v>59</v>
      </c>
      <c r="B21" s="60" t="n">
        <f aca="false">IF(A21&lt;1,1,POISSON(A21,Calculator!C5*Calculator!C6/(30*60),0)/POISSON(A21,Calculator!C5*Calculator!C6/(30*60),1))</f>
        <v>0.00101989084569169</v>
      </c>
      <c r="C21" s="60" t="n">
        <f aca="false">IF(A21&lt;=Calculator!C5*Calculator!C6/(30*60),1,A21*B21/(A21-Calculator!C5*Calculator!C6/(30*60)*(1-B21)))</f>
        <v>0.00316024398628102</v>
      </c>
      <c r="D21" s="60" t="n">
        <f aca="false">IF(A21&lt;=Calculator!C5*Calculator!C6/(30*60),0,MAX(0,1-C21*EXP(-(A21-Calculator!C5*Calculator!C6/(30*60))*Calculator!C8/Calculator!C6)))</f>
        <v>0.998900238124105</v>
      </c>
      <c r="E21" s="60" t="n">
        <f aca="false">IF(A21&lt;=Calculator!C5*Calculator!C6/(30*60),1,MIN(C21,MAX(0,C21/(1+C21*(1/Calculator!C9)*Calculator!C6/(A21-Calculator!C5*Calculator!C6/(30*60)+0.1)))))</f>
        <v>0.00315815382154337</v>
      </c>
      <c r="F21" s="60" t="n">
        <f aca="false">IF(A21&lt;=Calculator!C5*Calculator!C6/(30*60),0,MAX(F20,(1-E21)+E21*((A21-Calculator!C5*Calculator!C6/(30*60))/Calculator!C6)/((A21-Calculator!C5*Calculator!C6/(30*60))/Calculator!C6+1/Calculator!C9)*(1-EXP(-((A21-Calculator!C5*Calculator!C6/(30*60))/Calculator!C6+1/Calculator!C9)*Calculator!C8))))</f>
        <v>0.99872376791789</v>
      </c>
      <c r="G21" s="60" t="n">
        <f aca="false">IF(A21&gt;0,Calculator!C5*Calculator!C6/(30*60)/A21,0)</f>
        <v>0.677966101694915</v>
      </c>
    </row>
    <row r="22" customFormat="false" ht="15" hidden="false" customHeight="false" outlineLevel="0" collapsed="false">
      <c r="A22" s="61" t="n">
        <f aca="false">A21+1</f>
        <v>60</v>
      </c>
      <c r="B22" s="60" t="n">
        <f aca="false">IF(A22&lt;1,1,POISSON(A22,Calculator!C5*Calculator!C6/(30*60),0)/POISSON(A22,Calculator!C5*Calculator!C6/(30*60),1))</f>
        <v>0.000679465243539892</v>
      </c>
      <c r="C22" s="60" t="n">
        <f aca="false">IF(A22&lt;=Calculator!C5*Calculator!C6/(30*60),1,A22*B22/(A22-Calculator!C5*Calculator!C6/(30*60)*(1-B22)))</f>
        <v>0.00203562945169737</v>
      </c>
      <c r="D22" s="60" t="n">
        <f aca="false">IF(A22&lt;=Calculator!C5*Calculator!C6/(30*60),0,MAX(0,1-C22*EXP(-(A22-Calculator!C5*Calculator!C6/(30*60))*Calculator!C8/Calculator!C6)))</f>
        <v>0.999329885058726</v>
      </c>
      <c r="E22" s="60" t="n">
        <f aca="false">IF(A22&lt;=Calculator!C5*Calculator!C6/(30*60),1,MIN(C22,MAX(0,C22/(1+C22*(1/Calculator!C9)*Calculator!C6/(A22-Calculator!C5*Calculator!C6/(30*60)+0.1)))))</f>
        <v>0.00203480515134025</v>
      </c>
      <c r="F22" s="60" t="n">
        <f aca="false">IF(A22&lt;=Calculator!C5*Calculator!C6/(30*60),0,MAX(F21,(1-E22)+E22*((A22-Calculator!C5*Calculator!C6/(30*60))/Calculator!C6)/((A22-Calculator!C5*Calculator!C6/(30*60))/Calculator!C6+1/Calculator!C9)*(1-EXP(-((A22-Calculator!C5*Calculator!C6/(30*60))/Calculator!C6+1/Calculator!C9)*Calculator!C8))))</f>
        <v>0.999213891796013</v>
      </c>
      <c r="G22" s="60" t="n">
        <f aca="false">IF(A22&gt;0,Calculator!C5*Calculator!C6/(30*60)/A22,0)</f>
        <v>0.666666666666667</v>
      </c>
    </row>
    <row r="23" customFormat="false" ht="15" hidden="false" customHeight="false" outlineLevel="0" collapsed="false">
      <c r="A23" s="61" t="n">
        <f aca="false">A22+1</f>
        <v>61</v>
      </c>
      <c r="B23" s="60" t="n">
        <f aca="false">IF(A23&lt;1,1,POISSON(A23,Calculator!C5*Calculator!C6/(30*60),0)/POISSON(A23,Calculator!C5*Calculator!C6/(30*60),1))</f>
        <v>0.000445352552104666</v>
      </c>
      <c r="C23" s="60" t="n">
        <f aca="false">IF(A23&lt;=Calculator!C5*Calculator!C6/(30*60),1,A23*B23/(A23-Calculator!C5*Calculator!C6/(30*60)*(1-B23)))</f>
        <v>0.00129254667238163</v>
      </c>
      <c r="D23" s="60" t="n">
        <f aca="false">IF(A23&lt;=Calculator!C5*Calculator!C6/(30*60),0,MAX(0,1-C23*EXP(-(A23-Calculator!C5*Calculator!C6/(30*60))*Calculator!C8/Calculator!C6)))</f>
        <v>0.99959749679916</v>
      </c>
      <c r="E23" s="60" t="n">
        <f aca="false">IF(A23&lt;=Calculator!C5*Calculator!C6/(30*60),1,MIN(C23,MAX(0,C23/(1+C23*(1/Calculator!C9)*Calculator!C6/(A23-Calculator!C5*Calculator!C6/(30*60)+0.1)))))</f>
        <v>0.00129223003396829</v>
      </c>
      <c r="F23" s="60" t="n">
        <f aca="false">IF(A23&lt;=Calculator!C5*Calculator!C6/(30*60),0,MAX(F22,(1-E23)+E23*((A23-Calculator!C5*Calculator!C6/(30*60))/Calculator!C6)/((A23-Calculator!C5*Calculator!C6/(30*60))/Calculator!C6+1/Calculator!C9)*(1-EXP(-((A23-Calculator!C5*Calculator!C6/(30*60))/Calculator!C6+1/Calculator!C9)*Calculator!C8))))</f>
        <v>0.999522578047462</v>
      </c>
      <c r="G23" s="60" t="n">
        <f aca="false">IF(A23&gt;0,Calculator!C5*Calculator!C6/(30*60)/A23,0)</f>
        <v>0.655737704918033</v>
      </c>
    </row>
    <row r="24" customFormat="false" ht="15" hidden="false" customHeight="false" outlineLevel="0" collapsed="false">
      <c r="A24" s="61" t="n">
        <f aca="false">A23+1</f>
        <v>62</v>
      </c>
      <c r="B24" s="60" t="n">
        <f aca="false">IF(A24&lt;1,1,POISSON(A24,Calculator!C5*Calculator!C6/(30*60),0)/POISSON(A24,Calculator!C5*Calculator!C6/(30*60),1))</f>
        <v>0.000287241695666084</v>
      </c>
      <c r="C24" s="60" t="n">
        <f aca="false">IF(A24&lt;=Calculator!C5*Calculator!C6/(30*60),1,A24*B24/(A24-Calculator!C5*Calculator!C6/(30*60)*(1-B24)))</f>
        <v>0.000809076777630726</v>
      </c>
      <c r="D24" s="60" t="n">
        <f aca="false">IF(A24&lt;=Calculator!C5*Calculator!C6/(30*60),0,MAX(0,1-C24*EXP(-(A24-Calculator!C5*Calculator!C6/(30*60))*Calculator!C8/Calculator!C6)))</f>
        <v>0.99976166634714</v>
      </c>
      <c r="E24" s="60" t="n">
        <f aca="false">IF(A24&lt;=Calculator!C5*Calculator!C6/(30*60),1,MIN(C24,MAX(0,C24/(1+C24*(1/Calculator!C9)*Calculator!C6/(A24-Calculator!C5*Calculator!C6/(30*60)+0.1)))))</f>
        <v>0.000808958314393396</v>
      </c>
      <c r="F24" s="60" t="n">
        <f aca="false">IF(A24&lt;=Calculator!C5*Calculator!C6/(30*60),0,MAX(F23,(1-E24)+E24*((A24-Calculator!C5*Calculator!C6/(30*60))/Calculator!C6)/((A24-Calculator!C5*Calculator!C6/(30*60))/Calculator!C6+1/Calculator!C9)*(1-EXP(-((A24-Calculator!C5*Calculator!C6/(30*60))/Calculator!C6+1/Calculator!C9)*Calculator!C8))))</f>
        <v>0.999714086259169</v>
      </c>
      <c r="G24" s="60" t="n">
        <f aca="false">IF(A24&gt;0,Calculator!C5*Calculator!C6/(30*60)/A24,0)</f>
        <v>0.645161290322581</v>
      </c>
    </row>
    <row r="25" customFormat="false" ht="15" hidden="false" customHeight="false" outlineLevel="0" collapsed="false">
      <c r="A25" s="61" t="n">
        <f aca="false">A24+1</f>
        <v>63</v>
      </c>
      <c r="B25" s="60" t="n">
        <f aca="false">IF(A25&lt;1,1,POISSON(A25,Calculator!C5*Calculator!C6/(30*60),0)/POISSON(A25,Calculator!C5*Calculator!C6/(30*60),1))</f>
        <v>0.000182342424964283</v>
      </c>
      <c r="C25" s="60" t="n">
        <f aca="false">IF(A25&lt;=Calculator!C5*Calculator!C6/(30*60),1,A25*B25/(A25-Calculator!C5*Calculator!C6/(30*60)*(1-B25)))</f>
        <v>0.000499301348695715</v>
      </c>
      <c r="D25" s="60" t="n">
        <f aca="false">IF(A25&lt;=Calculator!C5*Calculator!C6/(30*60),0,MAX(0,1-C25*EXP(-(A25-Calculator!C5*Calculator!C6/(30*60))*Calculator!C8/Calculator!C6)))</f>
        <v>0.999860866759201</v>
      </c>
      <c r="E25" s="60" t="n">
        <f aca="false">IF(A25&lt;=Calculator!C5*Calculator!C6/(30*60),1,MIN(C25,MAX(0,C25/(1+C25*(1/Calculator!C9)*Calculator!C6/(A25-Calculator!C5*Calculator!C6/(30*60)+0.1)))))</f>
        <v>0.000499258183278527</v>
      </c>
      <c r="F25" s="60" t="n">
        <f aca="false">IF(A25&lt;=Calculator!C5*Calculator!C6/(30*60),0,MAX(F24,(1-E25)+E25*((A25-Calculator!C5*Calculator!C6/(30*60))/Calculator!C6)/((A25-Calculator!C5*Calculator!C6/(30*60))/Calculator!C6+1/Calculator!C9)*(1-EXP(-((A25-Calculator!C5*Calculator!C6/(30*60))/Calculator!C6+1/Calculator!C9)*Calculator!C8))))</f>
        <v>0.999831139904589</v>
      </c>
      <c r="G25" s="60" t="n">
        <f aca="false">IF(A25&gt;0,Calculator!C5*Calculator!C6/(30*60)/A25,0)</f>
        <v>0.634920634920635</v>
      </c>
    </row>
    <row r="26" customFormat="false" ht="15" hidden="false" customHeight="false" outlineLevel="0" collapsed="false">
      <c r="A26" s="61" t="n">
        <f aca="false">A25+1</f>
        <v>64</v>
      </c>
      <c r="B26" s="60" t="n">
        <f aca="false">IF(A26&lt;1,1,POISSON(A26,Calculator!C5*Calculator!C6/(30*60),0)/POISSON(A26,Calculator!C5*Calculator!C6/(30*60),1))</f>
        <v>0.000113951029285797</v>
      </c>
      <c r="C26" s="60" t="n">
        <f aca="false">IF(A26&lt;=Calculator!C5*Calculator!C6/(30*60),1,A26*B26/(A26-Calculator!C5*Calculator!C6/(30*60)*(1-B26)))</f>
        <v>0.000303811711999973</v>
      </c>
      <c r="D26" s="60" t="n">
        <f aca="false">IF(A26&lt;=Calculator!C5*Calculator!C6/(30*60),0,MAX(0,1-C26*EXP(-(A26-Calculator!C5*Calculator!C6/(30*60))*Calculator!C8/Calculator!C6)))</f>
        <v>0.999919916102191</v>
      </c>
      <c r="E26" s="60" t="n">
        <f aca="false">IF(A26&lt;=Calculator!C5*Calculator!C6/(30*60),1,MIN(C26,MAX(0,C26/(1+C26*(1/Calculator!C9)*Calculator!C6/(A26-Calculator!C5*Calculator!C6/(30*60)+0.1)))))</f>
        <v>0.000303796393012046</v>
      </c>
      <c r="F26" s="60" t="n">
        <f aca="false">IF(A26&lt;=Calculator!C5*Calculator!C6/(30*60),0,MAX(F25,(1-E26)+E26*((A26-Calculator!C5*Calculator!C6/(30*60))/Calculator!C6)/((A26-Calculator!C5*Calculator!C6/(30*60))/Calculator!C6+1/Calculator!C9)*(1-EXP(-((A26-Calculator!C5*Calculator!C6/(30*60))/Calculator!C6+1/Calculator!C9)*Calculator!C8))))</f>
        <v>0.999901637996196</v>
      </c>
      <c r="G26" s="60" t="n">
        <f aca="false">IF(A26&gt;0,Calculator!C5*Calculator!C6/(30*60)/A26,0)</f>
        <v>0.625</v>
      </c>
    </row>
    <row r="27" customFormat="false" ht="15" hidden="false" customHeight="false" outlineLevel="0" collapsed="false">
      <c r="A27" s="61" t="n">
        <f aca="false">A26+1</f>
        <v>65</v>
      </c>
      <c r="B27" s="60" t="n">
        <f aca="false">IF(A27&lt;1,1,POISSON(A27,Calculator!C5*Calculator!C6/(30*60),0)/POISSON(A27,Calculator!C5*Calculator!C6/(30*60),1))</f>
        <v>7.01187933397685E-005</v>
      </c>
      <c r="C27" s="60" t="n">
        <f aca="false">IF(A27&lt;=Calculator!C5*Calculator!C6/(30*60),1,A27*B27/(A27-Calculator!C5*Calculator!C6/(30*60)*(1-B27)))</f>
        <v>0.000182288411733845</v>
      </c>
      <c r="D27" s="60" t="n">
        <f aca="false">IF(A27&lt;=Calculator!C5*Calculator!C6/(30*60),0,MAX(0,1-C27*EXP(-(A27-Calculator!C5*Calculator!C6/(30*60))*Calculator!C8/Calculator!C6)))</f>
        <v>0.9999545459819</v>
      </c>
      <c r="E27" s="60" t="n">
        <f aca="false">IF(A27&lt;=Calculator!C5*Calculator!C6/(30*60),1,MIN(C27,MAX(0,C27/(1+C27*(1/Calculator!C9)*Calculator!C6/(A27-Calculator!C5*Calculator!C6/(30*60)+0.1)))))</f>
        <v>0.00018228311641914</v>
      </c>
      <c r="F27" s="60" t="n">
        <f aca="false">IF(A27&lt;=Calculator!C5*Calculator!C6/(30*60),0,MAX(F26,(1-E27)+E27*((A27-Calculator!C5*Calculator!C6/(30*60))/Calculator!C6)/((A27-Calculator!C5*Calculator!C6/(30*60))/Calculator!C6+1/Calculator!C9)*(1-EXP(-((A27-Calculator!C5*Calculator!C6/(30*60))/Calculator!C6+1/Calculator!C9)*Calculator!C8))))</f>
        <v>0.999943481919189</v>
      </c>
      <c r="G27" s="60" t="n">
        <f aca="false">IF(A27&gt;0,Calculator!C5*Calculator!C6/(30*60)/A27,0)</f>
        <v>0.615384615384615</v>
      </c>
    </row>
    <row r="28" customFormat="false" ht="15" hidden="false" customHeight="false" outlineLevel="0" collapsed="false">
      <c r="A28" s="61" t="n">
        <f aca="false">A27+1</f>
        <v>66</v>
      </c>
      <c r="B28" s="60" t="n">
        <f aca="false">IF(A28&lt;1,1,POISSON(A28,Calculator!C5*Calculator!C6/(30*60),0)/POISSON(A28,Calculator!C5*Calculator!C6/(30*60),1))</f>
        <v>4.24944325342034E-005</v>
      </c>
      <c r="C28" s="60" t="n">
        <f aca="false">IF(A28&lt;=Calculator!C5*Calculator!C6/(30*60),1,A28*B28/(A28-Calculator!C5*Calculator!C6/(30*60)*(1-B28)))</f>
        <v>0.000107863430901767</v>
      </c>
      <c r="D28" s="60" t="n">
        <f aca="false">IF(A28&lt;=Calculator!C5*Calculator!C6/(30*60),0,MAX(0,1-C28*EXP(-(A28-Calculator!C5*Calculator!C6/(30*60))*Calculator!C8/Calculator!C6)))</f>
        <v>0.999974557488558</v>
      </c>
      <c r="E28" s="60" t="n">
        <f aca="false">IF(A28&lt;=Calculator!C5*Calculator!C6/(30*60),1,MIN(C28,MAX(0,C28/(1+C28*(1/Calculator!C9)*Calculator!C6/(A28-Calculator!C5*Calculator!C6/(30*60)+0.1)))))</f>
        <v>0.000107861647863084</v>
      </c>
      <c r="F28" s="60" t="n">
        <f aca="false">IF(A28&lt;=Calculator!C5*Calculator!C6/(30*60),0,MAX(F27,(1-E28)+E28*((A28-Calculator!C5*Calculator!C6/(30*60))/Calculator!C6)/((A28-Calculator!C5*Calculator!C6/(30*60))/Calculator!C6+1/Calculator!C9)*(1-EXP(-((A28-Calculator!C5*Calculator!C6/(30*60))/Calculator!C6+1/Calculator!C9)*Calculator!C8))))</f>
        <v>0.99996796233769</v>
      </c>
      <c r="G28" s="60" t="n">
        <f aca="false">IF(A28&gt;0,Calculator!C5*Calculator!C6/(30*60)/A28,0)</f>
        <v>0.606060606060606</v>
      </c>
    </row>
    <row r="29" customFormat="false" ht="15" hidden="false" customHeight="false" outlineLevel="0" collapsed="false">
      <c r="A29" s="61" t="n">
        <f aca="false">A28+1</f>
        <v>67</v>
      </c>
      <c r="B29" s="60" t="n">
        <f aca="false">IF(A29&lt;1,1,POISSON(A29,Calculator!C5*Calculator!C6/(30*60),0)/POISSON(A29,Calculator!C5*Calculator!C6/(30*60),1))</f>
        <v>2.53691668572262E-005</v>
      </c>
      <c r="C29" s="60" t="n">
        <f aca="false">IF(A29&lt;=Calculator!C5*Calculator!C6/(30*60),1,A29*B29/(A29-Calculator!C5*Calculator!C6/(30*60)*(1-B29)))</f>
        <v>6.29507518188552E-005</v>
      </c>
      <c r="D29" s="60" t="n">
        <f aca="false">IF(A29&lt;=Calculator!C5*Calculator!C6/(30*60),0,MAX(0,1-C29*EXP(-(A29-Calculator!C5*Calculator!C6/(30*60))*Calculator!C8/Calculator!C6)))</f>
        <v>0.999985953788665</v>
      </c>
      <c r="E29" s="60" t="n">
        <f aca="false">IF(A29&lt;=Calculator!C5*Calculator!C6/(30*60),1,MIN(C29,MAX(0,C29/(1+C29*(1/Calculator!C9)*Calculator!C6/(A29-Calculator!C5*Calculator!C6/(30*60)+0.1)))))</f>
        <v>6.29501669095808E-005</v>
      </c>
      <c r="F29" s="60" t="n">
        <f aca="false">IF(A29&lt;=Calculator!C5*Calculator!C6/(30*60),0,MAX(F28,(1-E29)+E29*((A29-Calculator!C5*Calculator!C6/(30*60))/Calculator!C6)/((A29-Calculator!C5*Calculator!C6/(30*60))/Calculator!C6+1/Calculator!C9)*(1-EXP(-((A29-Calculator!C5*Calculator!C6/(30*60))/Calculator!C6+1/Calculator!C9)*Calculator!C8))))</f>
        <v>0.999982081430026</v>
      </c>
      <c r="G29" s="60" t="n">
        <f aca="false">IF(A29&gt;0,Calculator!C5*Calculator!C6/(30*60)/A29,0)</f>
        <v>0.597014925373134</v>
      </c>
    </row>
    <row r="30" customFormat="false" ht="15" hidden="false" customHeight="false" outlineLevel="0" collapsed="false">
      <c r="A30" s="61" t="n">
        <f aca="false">A29+1</f>
        <v>68</v>
      </c>
      <c r="B30" s="60" t="n">
        <f aca="false">IF(A30&lt;1,1,POISSON(A30,Calculator!C5*Calculator!C6/(30*60),0)/POISSON(A30,Calculator!C5*Calculator!C6/(30*60),1))</f>
        <v>1.49228166340006E-005</v>
      </c>
      <c r="C30" s="60" t="n">
        <f aca="false">IF(A30&lt;=Calculator!C5*Calculator!C6/(30*60),1,A30*B30/(A30-Calculator!C5*Calculator!C6/(30*60)*(1-B30)))</f>
        <v>3.62403535280723E-005</v>
      </c>
      <c r="D30" s="60" t="n">
        <f aca="false">IF(A30&lt;=Calculator!C5*Calculator!C6/(30*60),0,MAX(0,1-C30*EXP(-(A30-Calculator!C5*Calculator!C6/(30*60))*Calculator!C8/Calculator!C6)))</f>
        <v>0.999992350672919</v>
      </c>
      <c r="E30" s="60" t="n">
        <f aca="false">IF(A30&lt;=Calculator!C5*Calculator!C6/(30*60),1,MIN(C30,MAX(0,C30/(1+C30*(1/Calculator!C9)*Calculator!C6/(A30-Calculator!C5*Calculator!C6/(30*60)+0.1)))))</f>
        <v>3.62401665734177E-005</v>
      </c>
      <c r="F30" s="60" t="n">
        <f aca="false">IF(A30&lt;=Calculator!C5*Calculator!C6/(30*60),0,MAX(F29,(1-E30)+E30*((A30-Calculator!C5*Calculator!C6/(30*60))/Calculator!C6)/((A30-Calculator!C5*Calculator!C6/(30*60))/Calculator!C6+1/Calculator!C9)*(1-EXP(-((A30-Calculator!C5*Calculator!C6/(30*60))/Calculator!C6+1/Calculator!C9)*Calculator!C8))))</f>
        <v>0.999990110542313</v>
      </c>
      <c r="G30" s="60" t="n">
        <f aca="false">IF(A30&gt;0,Calculator!C5*Calculator!C6/(30*60)/A30,0)</f>
        <v>0.588235294117647</v>
      </c>
    </row>
    <row r="31" customFormat="false" ht="15" hidden="false" customHeight="false" outlineLevel="0" collapsed="false">
      <c r="A31" s="61" t="n">
        <f aca="false">A30+1</f>
        <v>69</v>
      </c>
      <c r="B31" s="60" t="n">
        <f aca="false">IF(A31&lt;1,1,POISSON(A31,Calculator!C5*Calculator!C6/(30*60),0)/POISSON(A31,Calculator!C5*Calculator!C6/(30*60),1))</f>
        <v>8.65083335605838E-006</v>
      </c>
      <c r="C31" s="60" t="n">
        <f aca="false">IF(A31&lt;=Calculator!C5*Calculator!C6/(30*60),1,A31*B31/(A31-Calculator!C5*Calculator!C6/(30*60)*(1-B31)))</f>
        <v>2.05827716980314E-005</v>
      </c>
      <c r="D31" s="60" t="n">
        <f aca="false">IF(A31&lt;=Calculator!C5*Calculator!C6/(30*60),0,MAX(0,1-C31*EXP(-(A31-Calculator!C5*Calculator!C6/(30*60))*Calculator!C8/Calculator!C6)))</f>
        <v>0.999995890327715</v>
      </c>
      <c r="E31" s="60" t="n">
        <f aca="false">IF(A31&lt;=Calculator!C5*Calculator!C6/(30*60),1,MIN(C31,MAX(0,C31/(1+C31*(1/Calculator!C9)*Calculator!C6/(A31-Calculator!C5*Calculator!C6/(30*60)+0.1)))))</f>
        <v>2.05827134644517E-005</v>
      </c>
      <c r="F31" s="60" t="n">
        <f aca="false">IF(A31&lt;=Calculator!C5*Calculator!C6/(30*60),0,MAX(F30,(1-E31)+E31*((A31-Calculator!C5*Calculator!C6/(30*60))/Calculator!C6)/((A31-Calculator!C5*Calculator!C6/(30*60))/Calculator!C6+1/Calculator!C9)*(1-EXP(-((A31-Calculator!C5*Calculator!C6/(30*60))/Calculator!C6+1/Calculator!C9)*Calculator!C8))))</f>
        <v>0.999994613246517</v>
      </c>
      <c r="G31" s="60" t="n">
        <f aca="false">IF(A31&gt;0,Calculator!C5*Calculator!C6/(30*60)/A31,0)</f>
        <v>0.579710144927536</v>
      </c>
    </row>
    <row r="32" customFormat="false" ht="15" hidden="false" customHeight="false" outlineLevel="0" collapsed="false">
      <c r="A32" s="61" t="n">
        <f aca="false">A31+1</f>
        <v>70</v>
      </c>
      <c r="B32" s="60" t="n">
        <f aca="false">IF(A32&lt;1,1,POISSON(A32,Calculator!C5*Calculator!C6/(30*60),0)/POISSON(A32,Calculator!C5*Calculator!C6/(30*60),1))</f>
        <v>4.9433089098953E-006</v>
      </c>
      <c r="C32" s="60" t="n">
        <f aca="false">IF(A32&lt;=Calculator!C5*Calculator!C6/(30*60),1,A32*B32/(A32-Calculator!C5*Calculator!C6/(30*60)*(1-B32)))</f>
        <v>1.15343114328697E-005</v>
      </c>
      <c r="D32" s="60" t="n">
        <f aca="false">IF(A32&lt;=Calculator!C5*Calculator!C6/(30*60),0,MAX(0,1-C32*EXP(-(A32-Calculator!C5*Calculator!C6/(30*60))*Calculator!C8/Calculator!C6)))</f>
        <v>0.999997821449975</v>
      </c>
      <c r="E32" s="60" t="n">
        <f aca="false">IF(A32&lt;=Calculator!C5*Calculator!C6/(30*60),1,MIN(C32,MAX(0,C32/(1+C32*(1/Calculator!C9)*Calculator!C6/(A32-Calculator!C5*Calculator!C6/(30*60)+0.1)))))</f>
        <v>1.15342937531174E-005</v>
      </c>
      <c r="F32" s="60" t="n">
        <f aca="false">IF(A32&lt;=Calculator!C5*Calculator!C6/(30*60),0,MAX(F31,(1-E32)+E32*((A32-Calculator!C5*Calculator!C6/(30*60))/Calculator!C6)/((A32-Calculator!C5*Calculator!C6/(30*60))/Calculator!C6+1/Calculator!C9)*(1-EXP(-((A32-Calculator!C5*Calculator!C6/(30*60))/Calculator!C6+1/Calculator!C9)*Calculator!C8))))</f>
        <v>0.999997103809133</v>
      </c>
      <c r="G32" s="60" t="n">
        <f aca="false">IF(A32&gt;0,Calculator!C5*Calculator!C6/(30*60)/A32,0)</f>
        <v>0.571428571428571</v>
      </c>
    </row>
    <row r="33" customFormat="false" ht="15" hidden="false" customHeight="false" outlineLevel="0" collapsed="false">
      <c r="A33" s="61" t="n">
        <f aca="false">A32+1</f>
        <v>71</v>
      </c>
      <c r="B33" s="60" t="n">
        <f aca="false">IF(A33&lt;1,1,POISSON(A33,Calculator!C5*Calculator!C6/(30*60),0)/POISSON(A33,Calculator!C5*Calculator!C6/(30*60),1))</f>
        <v>2.78495501014219E-006</v>
      </c>
      <c r="C33" s="60" t="n">
        <f aca="false">IF(A33&lt;=Calculator!C5*Calculator!C6/(30*60),1,A33*B33/(A33-Calculator!C5*Calculator!C6/(30*60)*(1-B33)))</f>
        <v>6.37842242501019E-006</v>
      </c>
      <c r="D33" s="60" t="n">
        <f aca="false">IF(A33&lt;=Calculator!C5*Calculator!C6/(30*60),0,MAX(0,1-C33*EXP(-(A33-Calculator!C5*Calculator!C6/(30*60))*Calculator!C8/Calculator!C6)))</f>
        <v>0.999998860375781</v>
      </c>
      <c r="E33" s="60" t="n">
        <f aca="false">IF(A33&lt;=Calculator!C5*Calculator!C6/(30*60),1,MIN(C33,MAX(0,C33/(1+C33*(1/Calculator!C9)*Calculator!C6/(A33-Calculator!C5*Calculator!C6/(30*60)+0.1)))))</f>
        <v>6.37841719231061E-006</v>
      </c>
      <c r="F33" s="60" t="n">
        <f aca="false">IF(A33&lt;=Calculator!C5*Calculator!C6/(30*60),0,MAX(F32,(1-E33)+E33*((A33-Calculator!C5*Calculator!C6/(30*60))/Calculator!C6)/((A33-Calculator!C5*Calculator!C6/(30*60))/Calculator!C6+1/Calculator!C9)*(1-EXP(-((A33-Calculator!C5*Calculator!C6/(30*60))/Calculator!C6+1/Calculator!C9)*Calculator!C8))))</f>
        <v>0.999998462789216</v>
      </c>
      <c r="G33" s="60" t="n">
        <f aca="false">IF(A33&gt;0,Calculator!C5*Calculator!C6/(30*60)/A33,0)</f>
        <v>0.563380281690141</v>
      </c>
    </row>
    <row r="34" customFormat="false" ht="15" hidden="false" customHeight="false" outlineLevel="0" collapsed="false">
      <c r="A34" s="61" t="n">
        <f aca="false">A33+1</f>
        <v>72</v>
      </c>
      <c r="B34" s="60" t="n">
        <f aca="false">IF(A34&lt;1,1,POISSON(A34,Calculator!C5*Calculator!C6/(30*60),0)/POISSON(A34,Calculator!C5*Calculator!C6/(30*60),1))</f>
        <v>1.54719483404121E-006</v>
      </c>
      <c r="C34" s="60" t="n">
        <f aca="false">IF(A34&lt;=Calculator!C5*Calculator!C6/(30*60),1,A34*B34/(A34-Calculator!C5*Calculator!C6/(30*60)*(1-B34)))</f>
        <v>3.48118164400991E-006</v>
      </c>
      <c r="D34" s="60" t="n">
        <f aca="false">IF(A34&lt;=Calculator!C5*Calculator!C6/(30*60),0,MAX(0,1-C34*EXP(-(A34-Calculator!C5*Calculator!C6/(30*60))*Calculator!C8/Calculator!C6)))</f>
        <v>0.999999411633949</v>
      </c>
      <c r="E34" s="60" t="n">
        <f aca="false">IF(A34&lt;=Calculator!C5*Calculator!C6/(30*60),1,MIN(C34,MAX(0,C34/(1+C34*(1/Calculator!C9)*Calculator!C6/(A34-Calculator!C5*Calculator!C6/(30*60)+0.1)))))</f>
        <v>3.48118013390145E-006</v>
      </c>
      <c r="F34" s="60" t="n">
        <f aca="false">IF(A34&lt;=Calculator!C5*Calculator!C6/(30*60),0,MAX(F33,(1-E34)+E34*((A34-Calculator!C5*Calculator!C6/(30*60))/Calculator!C6)/((A34-Calculator!C5*Calculator!C6/(30*60))/Calculator!C6+1/Calculator!C9)*(1-EXP(-((A34-Calculator!C5*Calculator!C6/(30*60))/Calculator!C6+1/Calculator!C9)*Calculator!C8))))</f>
        <v>0.999999194423097</v>
      </c>
      <c r="G34" s="60" t="n">
        <f aca="false">IF(A34&gt;0,Calculator!C5*Calculator!C6/(30*60)/A34,0)</f>
        <v>0.555555555555556</v>
      </c>
    </row>
    <row r="35" customFormat="false" ht="15" hidden="false" customHeight="false" outlineLevel="0" collapsed="false">
      <c r="A35" s="61" t="n">
        <f aca="false">A34+1</f>
        <v>73</v>
      </c>
      <c r="B35" s="60" t="n">
        <f aca="false">IF(A35&lt;1,1,POISSON(A35,Calculator!C5*Calculator!C6/(30*60),0)/POISSON(A35,Calculator!C5*Calculator!C6/(30*60),1))</f>
        <v>8.47777272528547E-007</v>
      </c>
      <c r="C35" s="60" t="n">
        <f aca="false">IF(A35&lt;=Calculator!C5*Calculator!C6/(30*60),1,A35*B35/(A35-Calculator!C5*Calculator!C6/(30*60)*(1-B35)))</f>
        <v>1.87538416055337E-006</v>
      </c>
      <c r="D35" s="60" t="n">
        <f aca="false">IF(A35&lt;=Calculator!C5*Calculator!C6/(30*60),0,MAX(0,1-C35*EXP(-(A35-Calculator!C5*Calculator!C6/(30*60))*Calculator!C8/Calculator!C6)))</f>
        <v>0.999999700164057</v>
      </c>
      <c r="E35" s="60" t="n">
        <f aca="false">IF(A35&lt;=Calculator!C5*Calculator!C6/(30*60),1,MIN(C35,MAX(0,C35/(1+C35*(1/Calculator!C9)*Calculator!C6/(A35-Calculator!C5*Calculator!C6/(30*60)+0.1)))))</f>
        <v>1.87538373553041E-006</v>
      </c>
      <c r="F35" s="60" t="n">
        <f aca="false">IF(A35&lt;=Calculator!C5*Calculator!C6/(30*60),0,MAX(F34,(1-E35)+E35*((A35-Calculator!C5*Calculator!C6/(30*60))/Calculator!C6)/((A35-Calculator!C5*Calculator!C6/(30*60))/Calculator!C6+1/Calculator!C9)*(1-EXP(-((A35-Calculator!C5*Calculator!C6/(30*60))/Calculator!C6+1/Calculator!C9)*Calculator!C8))))</f>
        <v>0.999999583121666</v>
      </c>
      <c r="G35" s="60" t="n">
        <f aca="false">IF(A35&gt;0,Calculator!C5*Calculator!C6/(30*60)/A35,0)</f>
        <v>0.547945205479452</v>
      </c>
    </row>
    <row r="36" customFormat="false" ht="15" hidden="false" customHeight="false" outlineLevel="0" collapsed="false">
      <c r="A36" s="61" t="n">
        <f aca="false">A35+1</f>
        <v>74</v>
      </c>
      <c r="B36" s="60" t="n">
        <f aca="false">IF(A36&lt;1,1,POISSON(A36,Calculator!C5*Calculator!C6/(30*60),0)/POISSON(A36,Calculator!C5*Calculator!C6/(30*60),1))</f>
        <v>4.58257775150281E-007</v>
      </c>
      <c r="C36" s="60" t="n">
        <f aca="false">IF(A36&lt;=Calculator!C5*Calculator!C6/(30*60),1,A36*B36/(A36-Calculator!C5*Calculator!C6/(30*60)*(1-B36)))</f>
        <v>9.97384031728273E-007</v>
      </c>
      <c r="D36" s="60" t="n">
        <f aca="false">IF(A36&lt;=Calculator!C5*Calculator!C6/(30*60),0,MAX(0,1-C36*EXP(-(A36-Calculator!C5*Calculator!C6/(30*60))*Calculator!C8/Calculator!C6)))</f>
        <v>0.999999849155879</v>
      </c>
      <c r="E36" s="60" t="n">
        <f aca="false">IF(A36&lt;=Calculator!C5*Calculator!C6/(30*60),1,MIN(C36,MAX(0,C36/(1+C36*(1/Calculator!C9)*Calculator!C6/(A36-Calculator!C5*Calculator!C6/(30*60)+0.1)))))</f>
        <v>9.97383915039148E-007</v>
      </c>
      <c r="F36" s="60" t="n">
        <f aca="false">IF(A36&lt;=Calculator!C5*Calculator!C6/(30*60),0,MAX(F35,(1-E36)+E36*((A36-Calculator!C5*Calculator!C6/(30*60))/Calculator!C6)/((A36-Calculator!C5*Calculator!C6/(30*60))/Calculator!C6+1/Calculator!C9)*(1-EXP(-((A36-Calculator!C5*Calculator!C6/(30*60))/Calculator!C6+1/Calculator!C9)*Calculator!C8))))</f>
        <v>0.999999786940074</v>
      </c>
      <c r="G36" s="60" t="n">
        <f aca="false">IF(A36&gt;0,Calculator!C5*Calculator!C6/(30*60)/A36,0)</f>
        <v>0.540540540540541</v>
      </c>
    </row>
    <row r="37" customFormat="false" ht="15" hidden="false" customHeight="false" outlineLevel="0" collapsed="false">
      <c r="A37" s="61" t="n">
        <f aca="false">A36+1</f>
        <v>75</v>
      </c>
      <c r="B37" s="60" t="n">
        <f aca="false">IF(A37&lt;1,1,POISSON(A37,Calculator!C5*Calculator!C6/(30*60),0)/POISSON(A37,Calculator!C5*Calculator!C6/(30*60),1))</f>
        <v>2.44404087013444E-007</v>
      </c>
      <c r="C37" s="60" t="n">
        <f aca="false">IF(A37&lt;=Calculator!C5*Calculator!C6/(30*60),1,A37*B37/(A37-Calculator!C5*Calculator!C6/(30*60)*(1-B37)))</f>
        <v>5.23722897314504E-007</v>
      </c>
      <c r="D37" s="60" t="n">
        <f aca="false">IF(A37&lt;=Calculator!C5*Calculator!C6/(30*60),0,MAX(0,1-C37*EXP(-(A37-Calculator!C5*Calculator!C6/(30*60))*Calculator!C8/Calculator!C6)))</f>
        <v>0.999999925072702</v>
      </c>
      <c r="E37" s="60" t="n">
        <f aca="false">IF(A37&lt;=Calculator!C5*Calculator!C6/(30*60),1,MIN(C37,MAX(0,C37/(1+C37*(1/Calculator!C9)*Calculator!C6/(A37-Calculator!C5*Calculator!C6/(30*60)+0.1)))))</f>
        <v>5.2372286605688E-007</v>
      </c>
      <c r="F37" s="60" t="n">
        <f aca="false">IF(A37&lt;=Calculator!C5*Calculator!C6/(30*60),0,MAX(F36,(1-E37)+E37*((A37-Calculator!C5*Calculator!C6/(30*60))/Calculator!C6)/((A37-Calculator!C5*Calculator!C6/(30*60))/Calculator!C6+1/Calculator!C9)*(1-EXP(-((A37-Calculator!C5*Calculator!C6/(30*60))/Calculator!C6+1/Calculator!C9)*Calculator!C8))))</f>
        <v>0.999999892441295</v>
      </c>
      <c r="G37" s="60" t="n">
        <f aca="false">IF(A37&gt;0,Calculator!C5*Calculator!C6/(30*60)/A37,0)</f>
        <v>0.533333333333333</v>
      </c>
    </row>
    <row r="38" customFormat="false" ht="15" hidden="false" customHeight="false" outlineLevel="0" collapsed="false">
      <c r="A38" s="61" t="n">
        <f aca="false">A37+1</f>
        <v>76</v>
      </c>
      <c r="B38" s="60" t="n">
        <f aca="false">IF(A38&lt;1,1,POISSON(A38,Calculator!C5*Calculator!C6/(30*60),0)/POISSON(A38,Calculator!C5*Calculator!C6/(30*60),1))</f>
        <v>1.28633713460442E-007</v>
      </c>
      <c r="C38" s="60" t="n">
        <f aca="false">IF(A38&lt;=Calculator!C5*Calculator!C6/(30*60),1,A38*B38/(A38-Calculator!C5*Calculator!C6/(30*60)*(1-B38)))</f>
        <v>2.71560022936739E-007</v>
      </c>
      <c r="D38" s="60" t="n">
        <f aca="false">IF(A38&lt;=Calculator!C5*Calculator!C6/(30*60),0,MAX(0,1-C38*EXP(-(A38-Calculator!C5*Calculator!C6/(30*60))*Calculator!C8/Calculator!C6)))</f>
        <v>0.999999963248347</v>
      </c>
      <c r="E38" s="60" t="n">
        <f aca="false">IF(A38&lt;=Calculator!C5*Calculator!C6/(30*60),1,MIN(C38,MAX(0,C38/(1+C38*(1/Calculator!C9)*Calculator!C6/(A38-Calculator!C5*Calculator!C6/(30*60)+0.1)))))</f>
        <v>2.71560014765565E-007</v>
      </c>
      <c r="F38" s="60" t="n">
        <f aca="false">IF(A38&lt;=Calculator!C5*Calculator!C6/(30*60),0,MAX(F37,(1-E38)+E38*((A38-Calculator!C5*Calculator!C6/(30*60))/Calculator!C6)/((A38-Calculator!C5*Calculator!C6/(30*60))/Calculator!C6+1/Calculator!C9)*(1-EXP(-((A38-Calculator!C5*Calculator!C6/(30*60))/Calculator!C6+1/Calculator!C9)*Calculator!C8))))</f>
        <v>0.999999946358419</v>
      </c>
      <c r="G38" s="60" t="n">
        <f aca="false">IF(A38&gt;0,Calculator!C5*Calculator!C6/(30*60)/A38,0)</f>
        <v>0.526315789473684</v>
      </c>
    </row>
    <row r="39" customFormat="false" ht="15" hidden="false" customHeight="false" outlineLevel="0" collapsed="false">
      <c r="A39" s="61" t="n">
        <f aca="false">A38+1</f>
        <v>77</v>
      </c>
      <c r="B39" s="60" t="n">
        <f aca="false">IF(A39&lt;1,1,POISSON(A39,Calculator!C5*Calculator!C6/(30*60),0)/POISSON(A39,Calculator!C5*Calculator!C6/(30*60),1))</f>
        <v>6.68227038258644E-008</v>
      </c>
      <c r="C39" s="60" t="n">
        <f aca="false">IF(A39&lt;=Calculator!C5*Calculator!C6/(30*60),1,A39*B39/(A39-Calculator!C5*Calculator!C6/(30*60)*(1-B39)))</f>
        <v>1.39063454672641E-007</v>
      </c>
      <c r="D39" s="60" t="n">
        <f aca="false">IF(A39&lt;=Calculator!C5*Calculator!C6/(30*60),0,MAX(0,1-C39*EXP(-(A39-Calculator!C5*Calculator!C6/(30*60))*Calculator!C8/Calculator!C6)))</f>
        <v>0.999999982196861</v>
      </c>
      <c r="E39" s="60" t="n">
        <f aca="false">IF(A39&lt;=Calculator!C5*Calculator!C6/(30*60),1,MIN(C39,MAX(0,C39/(1+C39*(1/Calculator!C9)*Calculator!C6/(A39-Calculator!C5*Calculator!C6/(30*60)+0.1)))))</f>
        <v>1.39063452587612E-007</v>
      </c>
      <c r="F39" s="60" t="n">
        <f aca="false">IF(A39&lt;=Calculator!C5*Calculator!C6/(30*60),0,MAX(F38,(1-E39)+E39*((A39-Calculator!C5*Calculator!C6/(30*60))/Calculator!C6)/((A39-Calculator!C5*Calculator!C6/(30*60))/Calculator!C6+1/Calculator!C9)*(1-EXP(-((A39-Calculator!C5*Calculator!C6/(30*60))/Calculator!C6+1/Calculator!C9)*Calculator!C8))))</f>
        <v>0.999999973567989</v>
      </c>
      <c r="G39" s="60" t="n">
        <f aca="false">IF(A39&gt;0,Calculator!C5*Calculator!C6/(30*60)/A39,0)</f>
        <v>0.519480519480519</v>
      </c>
    </row>
    <row r="40" customFormat="false" ht="15" hidden="false" customHeight="false" outlineLevel="0" collapsed="false">
      <c r="A40" s="61" t="n">
        <f aca="false">A39+1</f>
        <v>78</v>
      </c>
      <c r="B40" s="60" t="n">
        <f aca="false">IF(A40&lt;1,1,POISSON(A40,Calculator!C5*Calculator!C6/(30*60),0)/POISSON(A40,Calculator!C5*Calculator!C6/(30*60),1))</f>
        <v>3.42680520697336E-008</v>
      </c>
      <c r="C40" s="60" t="n">
        <f aca="false">IF(A40&lt;=Calculator!C5*Calculator!C6/(30*60),1,A40*B40/(A40-Calculator!C5*Calculator!C6/(30*60)*(1-B40)))</f>
        <v>7.03396832900806E-008</v>
      </c>
      <c r="D40" s="60" t="n">
        <f aca="false">IF(A40&lt;=Calculator!C5*Calculator!C6/(30*60),0,MAX(0,1-C40*EXP(-(A40-Calculator!C5*Calculator!C6/(30*60))*Calculator!C8/Calculator!C6)))</f>
        <v>0.99999999148163</v>
      </c>
      <c r="E40" s="60" t="n">
        <f aca="false">IF(A40&lt;=Calculator!C5*Calculator!C6/(30*60),1,MIN(C40,MAX(0,C40/(1+C40*(1/Calculator!C9)*Calculator!C6/(A40-Calculator!C5*Calculator!C6/(30*60)+0.1)))))</f>
        <v>7.03396827706401E-008</v>
      </c>
      <c r="F40" s="60" t="n">
        <f aca="false">IF(A40&lt;=Calculator!C5*Calculator!C6/(30*60),0,MAX(F39,(1-E40)+E40*((A40-Calculator!C5*Calculator!C6/(30*60))/Calculator!C6)/((A40-Calculator!C5*Calculator!C6/(30*60))/Calculator!C6+1/Calculator!C9)*(1-EXP(-((A40-Calculator!C5*Calculator!C6/(30*60))/Calculator!C6+1/Calculator!C9)*Calculator!C8))))</f>
        <v>0.999999987129622</v>
      </c>
      <c r="G40" s="60" t="n">
        <f aca="false">IF(A40&gt;0,Calculator!C5*Calculator!C6/(30*60)/A40,0)</f>
        <v>0.512820512820513</v>
      </c>
    </row>
    <row r="41" customFormat="false" ht="15" hidden="false" customHeight="false" outlineLevel="0" collapsed="false">
      <c r="A41" s="61" t="n">
        <f aca="false">A40+1</f>
        <v>79</v>
      </c>
      <c r="B41" s="60" t="n">
        <f aca="false">IF(A41&lt;1,1,POISSON(A41,Calculator!C5*Calculator!C6/(30*60),0)/POISSON(A41,Calculator!C5*Calculator!C6/(30*60),1))</f>
        <v>1.73509121393173E-008</v>
      </c>
      <c r="C41" s="60" t="n">
        <f aca="false">IF(A41&lt;=Calculator!C5*Calculator!C6/(30*60),1,A41*B41/(A41-Calculator!C5*Calculator!C6/(30*60)*(1-B41)))</f>
        <v>3.51467188362297E-008</v>
      </c>
      <c r="D41" s="60" t="n">
        <f aca="false">IF(A41&lt;=Calculator!C5*Calculator!C6/(30*60),0,MAX(0,1-C41*EXP(-(A41-Calculator!C5*Calculator!C6/(30*60))*Calculator!C8/Calculator!C6)))</f>
        <v>0.999999995973633</v>
      </c>
      <c r="E41" s="60" t="n">
        <f aca="false">IF(A41&lt;=Calculator!C5*Calculator!C6/(30*60),1,MIN(C41,MAX(0,C41/(1+C41*(1/Calculator!C9)*Calculator!C6/(A41-Calculator!C5*Calculator!C6/(30*60)+0.1)))))</f>
        <v>3.51467187098572E-008</v>
      </c>
      <c r="F41" s="60" t="n">
        <f aca="false">IF(A41&lt;=Calculator!C5*Calculator!C6/(30*60),0,MAX(F40,(1-E41)+E41*((A41-Calculator!C5*Calculator!C6/(30*60))/Calculator!C6)/((A41-Calculator!C5*Calculator!C6/(30*60))/Calculator!C6+1/Calculator!C9)*(1-EXP(-((A41-Calculator!C5*Calculator!C6/(30*60))/Calculator!C6+1/Calculator!C9)*Calculator!C8))))</f>
        <v>0.999999993806388</v>
      </c>
      <c r="G41" s="60" t="n">
        <f aca="false">IF(A41&gt;0,Calculator!C5*Calculator!C6/(30*60)/A41,0)</f>
        <v>0.506329113924051</v>
      </c>
    </row>
    <row r="42" customFormat="false" ht="15" hidden="false" customHeight="false" outlineLevel="0" collapsed="false">
      <c r="A42" s="61" t="n">
        <f aca="false">A41+1</f>
        <v>80</v>
      </c>
      <c r="B42" s="60" t="n">
        <f aca="false">IF(A42&lt;1,1,POISSON(A42,Calculator!C5*Calculator!C6/(30*60),0)/POISSON(A42,Calculator!C5*Calculator!C6/(30*60),1))</f>
        <v>8.6754559943951E-009</v>
      </c>
      <c r="C42" s="60" t="n">
        <f aca="false">IF(A42&lt;=Calculator!C5*Calculator!C6/(30*60),1,A42*B42/(A42-Calculator!C5*Calculator!C6/(30*60)*(1-B42)))</f>
        <v>1.73509118382631E-008</v>
      </c>
      <c r="D42" s="60" t="n">
        <f aca="false">IF(A42&lt;=Calculator!C5*Calculator!C6/(30*60),0,MAX(0,1-C42*EXP(-(A42-Calculator!C5*Calculator!C6/(30*60))*Calculator!C8/Calculator!C6)))</f>
        <v>0.999999998119716</v>
      </c>
      <c r="E42" s="60" t="n">
        <f aca="false">IF(A42&lt;=Calculator!C5*Calculator!C6/(30*60),1,MIN(C42,MAX(0,C42/(1+C42*(1/Calculator!C9)*Calculator!C6/(A42-Calculator!C5*Calculator!C6/(30*60)+0.1)))))</f>
        <v>1.73509118082328E-008</v>
      </c>
      <c r="F42" s="60" t="n">
        <f aca="false">IF(A42&lt;=Calculator!C5*Calculator!C6/(30*60),0,MAX(F41,(1-E42)+E42*((A42-Calculator!C5*Calculator!C6/(30*60))/Calculator!C6)/((A42-Calculator!C5*Calculator!C6/(30*60))/Calculator!C6+1/Calculator!C9)*(1-EXP(-((A42-Calculator!C5*Calculator!C6/(30*60))/Calculator!C6+1/Calculator!C9)*Calculator!C8))))</f>
        <v>0.999999997053905</v>
      </c>
      <c r="G42" s="60" t="n">
        <f aca="false">IF(A42&gt;0,Calculator!C5*Calculator!C6/(30*60)/A42,0)</f>
        <v>0.5</v>
      </c>
    </row>
    <row r="43" customFormat="false" ht="15" hidden="false" customHeight="false" outlineLevel="0" collapsed="false">
      <c r="A43" s="61" t="n">
        <f aca="false">A42+1</f>
        <v>81</v>
      </c>
      <c r="B43" s="60" t="n">
        <f aca="false">IF(A43&lt;1,1,POISSON(A43,Calculator!C5*Calculator!C6/(30*60),0)/POISSON(A43,Calculator!C5*Calculator!C6/(30*60),1))</f>
        <v>4.28417578134712E-009</v>
      </c>
      <c r="C43" s="60" t="n">
        <f aca="false">IF(A43&lt;=Calculator!C5*Calculator!C6/(30*60),1,A43*B43/(A43-Calculator!C5*Calculator!C6/(30*60)*(1-B43)))</f>
        <v>8.46385943509001E-009</v>
      </c>
      <c r="D43" s="60" t="n">
        <f aca="false">IF(A43&lt;=Calculator!C5*Calculator!C6/(30*60),0,MAX(0,1-C43*EXP(-(A43-Calculator!C5*Calculator!C6/(30*60))*Calculator!C8/Calculator!C6)))</f>
        <v>0.999999999132355</v>
      </c>
      <c r="E43" s="60" t="n">
        <f aca="false">IF(A43&lt;=Calculator!C5*Calculator!C6/(30*60),1,MIN(C43,MAX(0,C43/(1+C43*(1/Calculator!C9)*Calculator!C6/(A43-Calculator!C5*Calculator!C6/(30*60)+0.1)))))</f>
        <v>8.46385942811805E-009</v>
      </c>
      <c r="F43" s="60" t="n">
        <f aca="false">IF(A43&lt;=Calculator!C5*Calculator!C6/(30*60),0,MAX(F42,(1-E43)+E43*((A43-Calculator!C5*Calculator!C6/(30*60))/Calculator!C6)/((A43-Calculator!C5*Calculator!C6/(30*60))/Calculator!C6+1/Calculator!C9)*(1-EXP(-((A43-Calculator!C5*Calculator!C6/(30*60))/Calculator!C6+1/Calculator!C9)*Calculator!C8))))</f>
        <v>0.999999998614657</v>
      </c>
      <c r="G43" s="60" t="n">
        <f aca="false">IF(A43&gt;0,Calculator!C5*Calculator!C6/(30*60)/A43,0)</f>
        <v>0.493827160493827</v>
      </c>
    </row>
    <row r="44" customFormat="false" ht="15" hidden="false" customHeight="false" outlineLevel="0" collapsed="false">
      <c r="A44" s="61" t="n">
        <f aca="false">A43+1</f>
        <v>82</v>
      </c>
      <c r="B44" s="60" t="n">
        <f aca="false">IF(A44&lt;1,1,POISSON(A44,Calculator!C5*Calculator!C6/(30*60),0)/POISSON(A44,Calculator!C5*Calculator!C6/(30*60),1))</f>
        <v>2.08984184019213E-009</v>
      </c>
      <c r="C44" s="60" t="n">
        <f aca="false">IF(A44&lt;=Calculator!C5*Calculator!C6/(30*60),1,A44*B44/(A44-Calculator!C5*Calculator!C6/(30*60)*(1-B44)))</f>
        <v>4.08016739415902E-009</v>
      </c>
      <c r="D44" s="60" t="n">
        <f aca="false">IF(A44&lt;=Calculator!C5*Calculator!C6/(30*60),0,MAX(0,1-C44*EXP(-(A44-Calculator!C5*Calculator!C6/(30*60))*Calculator!C8/Calculator!C6)))</f>
        <v>0.999999999604338</v>
      </c>
      <c r="E44" s="60" t="n">
        <f aca="false">IF(A44&lt;=Calculator!C5*Calculator!C6/(30*60),1,MIN(C44,MAX(0,C44/(1+C44*(1/Calculator!C9)*Calculator!C6/(A44-Calculator!C5*Calculator!C6/(30*60)+0.1)))))</f>
        <v>4.08016739257728E-009</v>
      </c>
      <c r="F44" s="60" t="n">
        <f aca="false">IF(A44&lt;=Calculator!C5*Calculator!C6/(30*60),0,MAX(F43,(1-E44)+E44*((A44-Calculator!C5*Calculator!C6/(30*60))/Calculator!C6)/((A44-Calculator!C5*Calculator!C6/(30*60))/Calculator!C6+1/Calculator!C9)*(1-EXP(-((A44-Calculator!C5*Calculator!C6/(30*60))/Calculator!C6+1/Calculator!C9)*Calculator!C8))))</f>
        <v>0.999999999355931</v>
      </c>
      <c r="G44" s="60" t="n">
        <f aca="false">IF(A44&gt;0,Calculator!C5*Calculator!C6/(30*60)/A44,0)</f>
        <v>0.487804878048781</v>
      </c>
    </row>
    <row r="45" customFormat="false" ht="15" hidden="false" customHeight="false" outlineLevel="0" collapsed="false">
      <c r="A45" s="61" t="n">
        <f aca="false">A44+1</f>
        <v>83</v>
      </c>
      <c r="B45" s="60" t="n">
        <f aca="false">IF(A45&lt;1,1,POISSON(A45,Calculator!C5*Calculator!C6/(30*60),0)/POISSON(A45,Calculator!C5*Calculator!C6/(30*60),1))</f>
        <v>1.00715269305414E-009</v>
      </c>
      <c r="C45" s="60" t="n">
        <f aca="false">IF(A45&lt;=Calculator!C5*Calculator!C6/(30*60),1,A45*B45/(A45-Calculator!C5*Calculator!C6/(30*60)*(1-B45)))</f>
        <v>1.94403891732967E-009</v>
      </c>
      <c r="D45" s="60" t="n">
        <f aca="false">IF(A45&lt;=Calculator!C5*Calculator!C6/(30*60),0,MAX(0,1-C45*EXP(-(A45-Calculator!C5*Calculator!C6/(30*60))*Calculator!C8/Calculator!C6)))</f>
        <v>0.99999999982167</v>
      </c>
      <c r="E45" s="60" t="n">
        <f aca="false">IF(A45&lt;=Calculator!C5*Calculator!C6/(30*60),1,MIN(C45,MAX(0,C45/(1+C45*(1/Calculator!C9)*Calculator!C6/(A45-Calculator!C5*Calculator!C6/(30*60)+0.1)))))</f>
        <v>1.94403891697893E-009</v>
      </c>
      <c r="F45" s="60" t="n">
        <f aca="false">IF(A45&lt;=Calculator!C5*Calculator!C6/(30*60),0,MAX(F44,(1-E45)+E45*((A45-Calculator!C5*Calculator!C6/(30*60))/Calculator!C6)/((A45-Calculator!C5*Calculator!C6/(30*60))/Calculator!C6+1/Calculator!C9)*(1-EXP(-((A45-Calculator!C5*Calculator!C6/(30*60))/Calculator!C6+1/Calculator!C9)*Calculator!C8))))</f>
        <v>0.999999999703907</v>
      </c>
      <c r="G45" s="60" t="n">
        <f aca="false">IF(A45&gt;0,Calculator!C5*Calculator!C6/(30*60)/A45,0)</f>
        <v>0.481927710843374</v>
      </c>
    </row>
    <row r="46" customFormat="false" ht="15" hidden="false" customHeight="false" outlineLevel="0" collapsed="false">
      <c r="A46" s="61" t="n">
        <f aca="false">A45+1</f>
        <v>84</v>
      </c>
      <c r="B46" s="60" t="n">
        <f aca="false">IF(A46&lt;1,1,POISSON(A46,Calculator!C5*Calculator!C6/(30*60),0)/POISSON(A46,Calculator!C5*Calculator!C6/(30*60),1))</f>
        <v>4.79596520271959E-010</v>
      </c>
      <c r="C46" s="60" t="n">
        <f aca="false">IF(A46&lt;=Calculator!C5*Calculator!C6/(30*60),1,A46*B46/(A46-Calculator!C5*Calculator!C6/(30*60)*(1-B46)))</f>
        <v>9.15593356483636E-010</v>
      </c>
      <c r="D46" s="60" t="n">
        <f aca="false">IF(A46&lt;=Calculator!C5*Calculator!C6/(30*60),0,MAX(0,1-C46*EXP(-(A46-Calculator!C5*Calculator!C6/(30*60))*Calculator!C8/Calculator!C6)))</f>
        <v>0.99999999992055</v>
      </c>
      <c r="E46" s="60" t="n">
        <f aca="false">IF(A46&lt;=Calculator!C5*Calculator!C6/(30*60),1,MIN(C46,MAX(0,C46/(1+C46*(1/Calculator!C9)*Calculator!C6/(A46-Calculator!C5*Calculator!C6/(30*60)+0.1)))))</f>
        <v>9.15593356407598E-010</v>
      </c>
      <c r="F46" s="60" t="n">
        <f aca="false">IF(A46&lt;=Calculator!C5*Calculator!C6/(30*60),0,MAX(F45,(1-E46)+E46*((A46-Calculator!C5*Calculator!C6/(30*60))/Calculator!C6)/((A46-Calculator!C5*Calculator!C6/(30*60))/Calculator!C6+1/Calculator!C9)*(1-EXP(-((A46-Calculator!C5*Calculator!C6/(30*60))/Calculator!C6+1/Calculator!C9)*Calculator!C8))))</f>
        <v>0.999999999865384</v>
      </c>
      <c r="G46" s="60" t="n">
        <f aca="false">IF(A46&gt;0,Calculator!C5*Calculator!C6/(30*60)/A46,0)</f>
        <v>0.476190476190476</v>
      </c>
    </row>
    <row r="47" customFormat="false" ht="15" hidden="false" customHeight="false" outlineLevel="0" collapsed="false">
      <c r="A47" s="61" t="n">
        <f aca="false">A46+1</f>
        <v>85</v>
      </c>
      <c r="B47" s="60" t="n">
        <f aca="false">IF(A47&lt;1,1,POISSON(A47,Calculator!C5*Calculator!C6/(30*60),0)/POISSON(A47,Calculator!C5*Calculator!C6/(30*60),1))</f>
        <v>2.25692480077044E-010</v>
      </c>
      <c r="C47" s="60" t="n">
        <f aca="false">IF(A47&lt;=Calculator!C5*Calculator!C6/(30*60),1,A47*B47/(A47-Calculator!C5*Calculator!C6/(30*60)*(1-B47)))</f>
        <v>4.26308017837781E-010</v>
      </c>
      <c r="D47" s="60" t="n">
        <f aca="false">IF(A47&lt;=Calculator!C5*Calculator!C6/(30*60),0,MAX(0,1-C47*EXP(-(A47-Calculator!C5*Calculator!C6/(30*60))*Calculator!C8/Calculator!C6)))</f>
        <v>0.999999999965007</v>
      </c>
      <c r="E47" s="60" t="n">
        <f aca="false">IF(A47&lt;=Calculator!C5*Calculator!C6/(30*60),1,MIN(C47,MAX(0,C47/(1+C47*(1/Calculator!C9)*Calculator!C6/(A47-Calculator!C5*Calculator!C6/(30*60)+0.1)))))</f>
        <v>4.26308017821662E-010</v>
      </c>
      <c r="F47" s="60" t="n">
        <f aca="false">IF(A47&lt;=Calculator!C5*Calculator!C6/(30*60),0,MAX(F46,(1-E47)+E47*((A47-Calculator!C5*Calculator!C6/(30*60))/Calculator!C6)/((A47-Calculator!C5*Calculator!C6/(30*60))/Calculator!C6+1/Calculator!C9)*(1-EXP(-((A47-Calculator!C5*Calculator!C6/(30*60))/Calculator!C6+1/Calculator!C9)*Calculator!C8))))</f>
        <v>0.999999999939466</v>
      </c>
      <c r="G47" s="60" t="n">
        <f aca="false">IF(A47&gt;0,Calculator!C5*Calculator!C6/(30*60)/A47,0)</f>
        <v>0.470588235294118</v>
      </c>
    </row>
    <row r="48" customFormat="false" ht="15" hidden="false" customHeight="false" outlineLevel="0" collapsed="false">
      <c r="A48" s="61" t="n">
        <f aca="false">A47+1</f>
        <v>86</v>
      </c>
      <c r="B48" s="60" t="n">
        <f aca="false">IF(A48&lt;1,1,POISSON(A48,Calculator!C5*Calculator!C6/(30*60),0)/POISSON(A48,Calculator!C5*Calculator!C6/(30*60),1))</f>
        <v>1.04973246536443E-010</v>
      </c>
      <c r="C48" s="60" t="n">
        <f aca="false">IF(A48&lt;=Calculator!C5*Calculator!C6/(30*60),1,A48*B48/(A48-Calculator!C5*Calculator!C6/(30*60)*(1-B48)))</f>
        <v>1.96254330463261E-010</v>
      </c>
      <c r="D48" s="60" t="n">
        <f aca="false">IF(A48&lt;=Calculator!C5*Calculator!C6/(30*60),0,MAX(0,1-C48*EXP(-(A48-Calculator!C5*Calculator!C6/(30*60))*Calculator!C8/Calculator!C6)))</f>
        <v>0.999999999984761</v>
      </c>
      <c r="E48" s="60" t="n">
        <f aca="false">IF(A48&lt;=Calculator!C5*Calculator!C6/(30*60),1,MIN(C48,MAX(0,C48/(1+C48*(1/Calculator!C9)*Calculator!C6/(A48-Calculator!C5*Calculator!C6/(30*60)+0.1)))))</f>
        <v>1.96254330459919E-010</v>
      </c>
      <c r="F48" s="60" t="n">
        <f aca="false">IF(A48&lt;=Calculator!C5*Calculator!C6/(30*60),0,MAX(F47,(1-E48)+E48*((A48-Calculator!C5*Calculator!C6/(30*60))/Calculator!C6)/((A48-Calculator!C5*Calculator!C6/(30*60))/Calculator!C6+1/Calculator!C9)*(1-EXP(-((A48-Calculator!C5*Calculator!C6/(30*60))/Calculator!C6+1/Calculator!C9)*Calculator!C8))))</f>
        <v>0.999999999973073</v>
      </c>
      <c r="G48" s="60" t="n">
        <f aca="false">IF(A48&gt;0,Calculator!C5*Calculator!C6/(30*60)/A48,0)</f>
        <v>0.465116279069767</v>
      </c>
    </row>
    <row r="49" customFormat="false" ht="15" hidden="false" customHeight="false" outlineLevel="0" collapsed="false">
      <c r="A49" s="61" t="n">
        <f aca="false">A48+1</f>
        <v>87</v>
      </c>
      <c r="B49" s="60" t="n">
        <f aca="false">IF(A49&lt;1,1,POISSON(A49,Calculator!C5*Calculator!C6/(30*60),0)/POISSON(A49,Calculator!C5*Calculator!C6/(30*60),1))</f>
        <v>4.82635616236213E-011</v>
      </c>
      <c r="C49" s="60" t="n">
        <f aca="false">IF(A49&lt;=Calculator!C5*Calculator!C6/(30*60),1,A49*B49/(A49-Calculator!C5*Calculator!C6/(30*60)*(1-B49)))</f>
        <v>8.93389332145231E-011</v>
      </c>
      <c r="D49" s="60" t="n">
        <f aca="false">IF(A49&lt;=Calculator!C5*Calculator!C6/(30*60),0,MAX(0,1-C49*EXP(-(A49-Calculator!C5*Calculator!C6/(30*60))*Calculator!C8/Calculator!C6)))</f>
        <v>0.999999999993438</v>
      </c>
      <c r="E49" s="60" t="n">
        <f aca="false">IF(A49&lt;=Calculator!C5*Calculator!C6/(30*60),1,MIN(C49,MAX(0,C49/(1+C49*(1/Calculator!C9)*Calculator!C6/(A49-Calculator!C5*Calculator!C6/(30*60)+0.1)))))</f>
        <v>8.93389332138452E-011</v>
      </c>
      <c r="F49" s="60" t="n">
        <f aca="false">IF(A49&lt;=Calculator!C5*Calculator!C6/(30*60),0,MAX(F48,(1-E49)+E49*((A49-Calculator!C5*Calculator!C6/(30*60))/Calculator!C6)/((A49-Calculator!C5*Calculator!C6/(30*60))/Calculator!C6+1/Calculator!C9)*(1-EXP(-((A49-Calculator!C5*Calculator!C6/(30*60))/Calculator!C6+1/Calculator!C9)*Calculator!C8))))</f>
        <v>0.999999999988151</v>
      </c>
      <c r="G49" s="60" t="n">
        <f aca="false">IF(A49&gt;0,Calculator!C5*Calculator!C6/(30*60)/A49,0)</f>
        <v>0.459770114942529</v>
      </c>
    </row>
    <row r="50" customFormat="false" ht="15" hidden="false" customHeight="false" outlineLevel="0" collapsed="false">
      <c r="A50" s="61" t="n">
        <f aca="false">A49+1</f>
        <v>88</v>
      </c>
      <c r="B50" s="60" t="n">
        <f aca="false">IF(A50&lt;1,1,POISSON(A50,Calculator!C5*Calculator!C6/(30*60),0)/POISSON(A50,Calculator!C5*Calculator!C6/(30*60),1))</f>
        <v>2.19379825557102E-011</v>
      </c>
      <c r="C50" s="60" t="n">
        <f aca="false">IF(A50&lt;=Calculator!C5*Calculator!C6/(30*60),1,A50*B50/(A50-Calculator!C5*Calculator!C6/(30*60)*(1-B50)))</f>
        <v>4.02196346847335E-011</v>
      </c>
      <c r="D50" s="60" t="n">
        <f aca="false">IF(A50&lt;=Calculator!C5*Calculator!C6/(30*60),0,MAX(0,1-C50*EXP(-(A50-Calculator!C5*Calculator!C6/(30*60))*Calculator!C8/Calculator!C6)))</f>
        <v>0.999999999997205</v>
      </c>
      <c r="E50" s="60" t="n">
        <f aca="false">IF(A50&lt;=Calculator!C5*Calculator!C6/(30*60),1,MIN(C50,MAX(0,C50/(1+C50*(1/Calculator!C9)*Calculator!C6/(A50-Calculator!C5*Calculator!C6/(30*60)+0.1)))))</f>
        <v>4.0219634684599E-011</v>
      </c>
      <c r="F50" s="60" t="n">
        <f aca="false">IF(A50&lt;=Calculator!C5*Calculator!C6/(30*60),0,MAX(F49,(1-E50)+E50*((A50-Calculator!C5*Calculator!C6/(30*60))/Calculator!C6)/((A50-Calculator!C5*Calculator!C6/(30*60))/Calculator!C6+1/Calculator!C9)*(1-EXP(-((A50-Calculator!C5*Calculator!C6/(30*60))/Calculator!C6+1/Calculator!C9)*Calculator!C8))))</f>
        <v>0.999999999994841</v>
      </c>
      <c r="G50" s="60" t="n">
        <f aca="false">IF(A50&gt;0,Calculator!C5*Calculator!C6/(30*60)/A50,0)</f>
        <v>0.454545454545455</v>
      </c>
    </row>
    <row r="51" customFormat="false" ht="15" hidden="false" customHeight="false" outlineLevel="0" collapsed="false">
      <c r="A51" s="61" t="n">
        <f aca="false">A50+1</f>
        <v>89</v>
      </c>
      <c r="B51" s="60" t="n">
        <f aca="false">IF(A51&lt;1,1,POISSON(A51,Calculator!C5*Calculator!C6/(30*60),0)/POISSON(A51,Calculator!C5*Calculator!C6/(30*60),1))</f>
        <v>9.85976744067144E-012</v>
      </c>
      <c r="C51" s="60" t="n">
        <f aca="false">IF(A51&lt;=Calculator!C5*Calculator!C6/(30*60),1,A51*B51/(A51-Calculator!C5*Calculator!C6/(30*60)*(1-B51)))</f>
        <v>1.79085571880142E-011</v>
      </c>
      <c r="D51" s="60" t="n">
        <f aca="false">IF(A51&lt;=Calculator!C5*Calculator!C6/(30*60),0,MAX(0,1-C51*EXP(-(A51-Calculator!C5*Calculator!C6/(30*60))*Calculator!C8/Calculator!C6)))</f>
        <v>0.999999999998823</v>
      </c>
      <c r="E51" s="60" t="n">
        <f aca="false">IF(A51&lt;=Calculator!C5*Calculator!C6/(30*60),1,MIN(C51,MAX(0,C51/(1+C51*(1/Calculator!C9)*Calculator!C6/(A51-Calculator!C5*Calculator!C6/(30*60)+0.1)))))</f>
        <v>1.79085571879881E-011</v>
      </c>
      <c r="F51" s="60" t="n">
        <f aca="false">IF(A51&lt;=Calculator!C5*Calculator!C6/(30*60),0,MAX(F50,(1-E51)+E51*((A51-Calculator!C5*Calculator!C6/(30*60))/Calculator!C6)/((A51-Calculator!C5*Calculator!C6/(30*60))/Calculator!C6+1/Calculator!C9)*(1-EXP(-((A51-Calculator!C5*Calculator!C6/(30*60))/Calculator!C6+1/Calculator!C9)*Calculator!C8))))</f>
        <v>0.999999999997777</v>
      </c>
      <c r="G51" s="60" t="n">
        <f aca="false">IF(A51&gt;0,Calculator!C5*Calculator!C6/(30*60)/A51,0)</f>
        <v>0.449438202247191</v>
      </c>
    </row>
    <row r="52" customFormat="false" ht="15" hidden="false" customHeight="false" outlineLevel="0" collapsed="false">
      <c r="A52" s="61" t="n">
        <f aca="false">A51+1</f>
        <v>90</v>
      </c>
      <c r="B52" s="60" t="n">
        <f aca="false">IF(A52&lt;1,1,POISSON(A52,Calculator!C5*Calculator!C6/(30*60),0)/POISSON(A52,Calculator!C5*Calculator!C6/(30*60),1))</f>
        <v>4.38211886250143E-012</v>
      </c>
      <c r="C52" s="60" t="n">
        <f aca="false">IF(A52&lt;=Calculator!C5*Calculator!C6/(30*60),1,A52*B52/(A52-Calculator!C5*Calculator!C6/(30*60)*(1-B52)))</f>
        <v>7.88781395247493E-012</v>
      </c>
      <c r="D52" s="60" t="n">
        <f aca="false">IF(A52&lt;=Calculator!C5*Calculator!C6/(30*60),0,MAX(0,1-C52*EXP(-(A52-Calculator!C5*Calculator!C6/(30*60))*Calculator!C8/Calculator!C6)))</f>
        <v>0.99999999999951</v>
      </c>
      <c r="E52" s="60" t="n">
        <f aca="false">IF(A52&lt;=Calculator!C5*Calculator!C6/(30*60),1,MIN(C52,MAX(0,C52/(1+C52*(1/Calculator!C9)*Calculator!C6/(A52-Calculator!C5*Calculator!C6/(30*60)+0.1)))))</f>
        <v>7.88781395246996E-012</v>
      </c>
      <c r="F52" s="60" t="n">
        <f aca="false">IF(A52&lt;=Calculator!C5*Calculator!C6/(30*60),0,MAX(F51,(1-E52)+E52*((A52-Calculator!C5*Calculator!C6/(30*60))/Calculator!C6)/((A52-Calculator!C5*Calculator!C6/(30*60))/Calculator!C6+1/Calculator!C9)*(1-EXP(-((A52-Calculator!C5*Calculator!C6/(30*60))/Calculator!C6+1/Calculator!C9)*Calculator!C8))))</f>
        <v>0.999999999999052</v>
      </c>
      <c r="G52" s="60" t="n">
        <f aca="false">IF(A52&gt;0,Calculator!C5*Calculator!C6/(30*60)/A52,0)</f>
        <v>0.444444444444444</v>
      </c>
    </row>
    <row r="53" customFormat="false" ht="15" hidden="false" customHeight="false" outlineLevel="0" collapsed="false">
      <c r="A53" s="61" t="n">
        <f aca="false">A52+1</f>
        <v>91</v>
      </c>
      <c r="B53" s="60" t="n">
        <f aca="false">IF(A53&lt;1,1,POISSON(A53,Calculator!C5*Calculator!C6/(30*60),0)/POISSON(A53,Calculator!C5*Calculator!C6/(30*60),1))</f>
        <v>1.92620609340351E-012</v>
      </c>
      <c r="C53" s="60" t="n">
        <f aca="false">IF(A53&lt;=Calculator!C5*Calculator!C6/(30*60),1,A53*B53/(A53-Calculator!C5*Calculator!C6/(30*60)*(1-B53)))</f>
        <v>3.43695597057755E-012</v>
      </c>
      <c r="D53" s="60" t="n">
        <f aca="false">IF(A53&lt;=Calculator!C5*Calculator!C6/(30*60),0,MAX(0,1-C53*EXP(-(A53-Calculator!C5*Calculator!C6/(30*60))*Calculator!C8/Calculator!C6)))</f>
        <v>0.999999999999798</v>
      </c>
      <c r="E53" s="60" t="n">
        <f aca="false">IF(A53&lt;=Calculator!C5*Calculator!C6/(30*60),1,MIN(C53,MAX(0,C53/(1+C53*(1/Calculator!C9)*Calculator!C6/(A53-Calculator!C5*Calculator!C6/(30*60)+0.1)))))</f>
        <v>3.43695597057662E-012</v>
      </c>
      <c r="F53" s="60" t="n">
        <f aca="false">IF(A53&lt;=Calculator!C5*Calculator!C6/(30*60),0,MAX(F52,(1-E53)+E53*((A53-Calculator!C5*Calculator!C6/(30*60))/Calculator!C6)/((A53-Calculator!C5*Calculator!C6/(30*60))/Calculator!C6+1/Calculator!C9)*(1-EXP(-((A53-Calculator!C5*Calculator!C6/(30*60))/Calculator!C6+1/Calculator!C9)*Calculator!C8))))</f>
        <v>0.9999999999996</v>
      </c>
      <c r="G53" s="60" t="n">
        <f aca="false">IF(A53&gt;0,Calculator!C5*Calculator!C6/(30*60)/A53,0)</f>
        <v>0.43956043956044</v>
      </c>
    </row>
    <row r="54" customFormat="false" ht="15" hidden="false" customHeight="false" outlineLevel="0" collapsed="false">
      <c r="A54" s="61" t="n">
        <f aca="false">A53+1</f>
        <v>92</v>
      </c>
      <c r="B54" s="60" t="n">
        <f aca="false">IF(A54&lt;1,1,POISSON(A54,Calculator!C5*Calculator!C6/(30*60),0)/POISSON(A54,Calculator!C5*Calculator!C6/(30*60),1))</f>
        <v>8.37480910174739E-013</v>
      </c>
      <c r="C54" s="60" t="n">
        <f aca="false">IF(A54&lt;=Calculator!C5*Calculator!C6/(30*60),1,A54*B54/(A54-Calculator!C5*Calculator!C6/(30*60)*(1-B54)))</f>
        <v>1.48169699492358E-012</v>
      </c>
      <c r="D54" s="60" t="n">
        <f aca="false">IF(A54&lt;=Calculator!C5*Calculator!C6/(30*60),0,MAX(0,1-C54*EXP(-(A54-Calculator!C5*Calculator!C6/(30*60))*Calculator!C8/Calculator!C6)))</f>
        <v>0.999999999999918</v>
      </c>
      <c r="E54" s="60" t="n">
        <f aca="false">IF(A54&lt;=Calculator!C5*Calculator!C6/(30*60),1,MIN(C54,MAX(0,C54/(1+C54*(1/Calculator!C9)*Calculator!C6/(A54-Calculator!C5*Calculator!C6/(30*60)+0.1)))))</f>
        <v>1.48169699492342E-012</v>
      </c>
      <c r="F54" s="60" t="n">
        <f aca="false">IF(A54&lt;=Calculator!C5*Calculator!C6/(30*60),0,MAX(F53,(1-E54)+E54*((A54-Calculator!C5*Calculator!C6/(30*60))/Calculator!C6)/((A54-Calculator!C5*Calculator!C6/(30*60))/Calculator!C6+1/Calculator!C9)*(1-EXP(-((A54-Calculator!C5*Calculator!C6/(30*60))/Calculator!C6+1/Calculator!C9)*Calculator!C8))))</f>
        <v>0.999999999999833</v>
      </c>
      <c r="G54" s="60" t="n">
        <f aca="false">IF(A54&gt;0,Calculator!C5*Calculator!C6/(30*60)/A54,0)</f>
        <v>0.434782608695652</v>
      </c>
    </row>
    <row r="55" customFormat="false" ht="15" hidden="false" customHeight="false" outlineLevel="0" collapsed="false">
      <c r="A55" s="61" t="n">
        <f aca="false">A54+1</f>
        <v>93</v>
      </c>
      <c r="B55" s="60" t="n">
        <f aca="false">IF(A55&lt;1,1,POISSON(A55,Calculator!C5*Calculator!C6/(30*60),0)/POISSON(A55,Calculator!C5*Calculator!C6/(30*60),1))</f>
        <v>3.6020684308578E-013</v>
      </c>
      <c r="C55" s="60" t="n">
        <f aca="false">IF(A55&lt;=Calculator!C5*Calculator!C6/(30*60),1,A55*B55/(A55-Calculator!C5*Calculator!C6/(30*60)*(1-B55)))</f>
        <v>6.32061064282423E-013</v>
      </c>
      <c r="D55" s="60" t="n">
        <f aca="false">IF(A55&lt;=Calculator!C5*Calculator!C6/(30*60),0,MAX(0,1-C55*EXP(-(A55-Calculator!C5*Calculator!C6/(30*60))*Calculator!C8/Calculator!C6)))</f>
        <v>0.999999999999967</v>
      </c>
      <c r="E55" s="60" t="n">
        <f aca="false">IF(A55&lt;=Calculator!C5*Calculator!C6/(30*60),1,MIN(C55,MAX(0,C55/(1+C55*(1/Calculator!C9)*Calculator!C6/(A55-Calculator!C5*Calculator!C6/(30*60)+0.1)))))</f>
        <v>6.32061064282393E-013</v>
      </c>
      <c r="F55" s="60" t="n">
        <f aca="false">IF(A55&lt;=Calculator!C5*Calculator!C6/(30*60),0,MAX(F54,(1-E55)+E55*((A55-Calculator!C5*Calculator!C6/(30*60))/Calculator!C6)/((A55-Calculator!C5*Calculator!C6/(30*60))/Calculator!C6+1/Calculator!C9)*(1-EXP(-((A55-Calculator!C5*Calculator!C6/(30*60))/Calculator!C6+1/Calculator!C9)*Calculator!C8))))</f>
        <v>0.999999999999931</v>
      </c>
      <c r="G55" s="60" t="n">
        <f aca="false">IF(A55&gt;0,Calculator!C5*Calculator!C6/(30*60)/A55,0)</f>
        <v>0.43010752688172</v>
      </c>
    </row>
    <row r="56" customFormat="false" ht="15" hidden="false" customHeight="false" outlineLevel="0" collapsed="false">
      <c r="A56" s="61" t="n">
        <f aca="false">A55+1</f>
        <v>94</v>
      </c>
      <c r="B56" s="60" t="n">
        <f aca="false">IF(A56&lt;1,1,POISSON(A56,Calculator!C5*Calculator!C6/(30*60),0)/POISSON(A56,Calculator!C5*Calculator!C6/(30*60),1))</f>
        <v>1.53279507696053E-013</v>
      </c>
      <c r="C56" s="60" t="n">
        <f aca="false">IF(A56&lt;=Calculator!C5*Calculator!C6/(30*60),1,A56*B56/(A56-Calculator!C5*Calculator!C6/(30*60)*(1-B56)))</f>
        <v>2.66819883767173E-013</v>
      </c>
      <c r="D56" s="60" t="n">
        <f aca="false">IF(A56&lt;=Calculator!C5*Calculator!C6/(30*60),0,MAX(0,1-C56*EXP(-(A56-Calculator!C5*Calculator!C6/(30*60))*Calculator!C8/Calculator!C6)))</f>
        <v>0.999999999999987</v>
      </c>
      <c r="E56" s="60" t="n">
        <f aca="false">IF(A56&lt;=Calculator!C5*Calculator!C6/(30*60),1,MIN(C56,MAX(0,C56/(1+C56*(1/Calculator!C9)*Calculator!C6/(A56-Calculator!C5*Calculator!C6/(30*60)+0.1)))))</f>
        <v>2.66819883767168E-013</v>
      </c>
      <c r="F56" s="60" t="n">
        <f aca="false">IF(A56&lt;=Calculator!C5*Calculator!C6/(30*60),0,MAX(F55,(1-E56)+E56*((A56-Calculator!C5*Calculator!C6/(30*60))/Calculator!C6)/((A56-Calculator!C5*Calculator!C6/(30*60))/Calculator!C6+1/Calculator!C9)*(1-EXP(-((A56-Calculator!C5*Calculator!C6/(30*60))/Calculator!C6+1/Calculator!C9)*Calculator!C8))))</f>
        <v>0.999999999999972</v>
      </c>
      <c r="G56" s="60" t="n">
        <f aca="false">IF(A56&gt;0,Calculator!C5*Calculator!C6/(30*60)/A56,0)</f>
        <v>0.425531914893617</v>
      </c>
    </row>
    <row r="57" customFormat="false" ht="15" hidden="false" customHeight="false" outlineLevel="0" collapsed="false">
      <c r="A57" s="61" t="n">
        <f aca="false">A56+1</f>
        <v>95</v>
      </c>
      <c r="B57" s="60" t="n">
        <f aca="false">IF(A57&lt;1,1,POISSON(A57,Calculator!C5*Calculator!C6/(30*60),0)/POISSON(A57,Calculator!C5*Calculator!C6/(30*60),1))</f>
        <v>6.45387400825444E-014</v>
      </c>
      <c r="C57" s="60" t="n">
        <f aca="false">IF(A57&lt;=Calculator!C5*Calculator!C6/(30*60),1,A57*B57/(A57-Calculator!C5*Calculator!C6/(30*60)*(1-B57)))</f>
        <v>1.11476005597117E-013</v>
      </c>
      <c r="D57" s="60" t="n">
        <f aca="false">IF(A57&lt;=Calculator!C5*Calculator!C6/(30*60),0,MAX(0,1-C57*EXP(-(A57-Calculator!C5*Calculator!C6/(30*60))*Calculator!C8/Calculator!C6)))</f>
        <v>0.999999999999995</v>
      </c>
      <c r="E57" s="60" t="n">
        <f aca="false">IF(A57&lt;=Calculator!C5*Calculator!C6/(30*60),1,MIN(C57,MAX(0,C57/(1+C57*(1/Calculator!C9)*Calculator!C6/(A57-Calculator!C5*Calculator!C6/(30*60)+0.1)))))</f>
        <v>1.11476005597116E-013</v>
      </c>
      <c r="F57" s="60" t="n">
        <f aca="false">IF(A57&lt;=Calculator!C5*Calculator!C6/(30*60),0,MAX(F56,(1-E57)+E57*((A57-Calculator!C5*Calculator!C6/(30*60))/Calculator!C6)/((A57-Calculator!C5*Calculator!C6/(30*60))/Calculator!C6+1/Calculator!C9)*(1-EXP(-((A57-Calculator!C5*Calculator!C6/(30*60))/Calculator!C6+1/Calculator!C9)*Calculator!C8))))</f>
        <v>0.999999999999989</v>
      </c>
      <c r="G57" s="60" t="n">
        <f aca="false">IF(A57&gt;0,Calculator!C5*Calculator!C6/(30*60)/A57,0)</f>
        <v>0.421052631578947</v>
      </c>
    </row>
    <row r="58" customFormat="false" ht="15" hidden="false" customHeight="false" outlineLevel="0" collapsed="false">
      <c r="A58" s="61" t="n">
        <f aca="false">A57+1</f>
        <v>96</v>
      </c>
      <c r="B58" s="60" t="n">
        <f aca="false">IF(A58&lt;1,1,POISSON(A58,Calculator!C5*Calculator!C6/(30*60),0)/POISSON(A58,Calculator!C5*Calculator!C6/(30*60),1))</f>
        <v>2.68911417010595E-014</v>
      </c>
      <c r="C58" s="60" t="n">
        <f aca="false">IF(A58&lt;=Calculator!C5*Calculator!C6/(30*60),1,A58*B58/(A58-Calculator!C5*Calculator!C6/(30*60)*(1-B58)))</f>
        <v>4.60991000589582E-014</v>
      </c>
      <c r="D58" s="60" t="n">
        <f aca="false">IF(A58&lt;=Calculator!C5*Calculator!C6/(30*60),0,MAX(0,1-C58*EXP(-(A58-Calculator!C5*Calculator!C6/(30*60))*Calculator!C8/Calculator!C6)))</f>
        <v>0.999999999999998</v>
      </c>
      <c r="E58" s="60" t="n">
        <f aca="false">IF(A58&lt;=Calculator!C5*Calculator!C6/(30*60),1,MIN(C58,MAX(0,C58/(1+C58*(1/Calculator!C9)*Calculator!C6/(A58-Calculator!C5*Calculator!C6/(30*60)+0.1)))))</f>
        <v>4.6099100058958E-014</v>
      </c>
      <c r="F58" s="60" t="n">
        <f aca="false">IF(A58&lt;=Calculator!C5*Calculator!C6/(30*60),0,MAX(F57,(1-E58)+E58*((A58-Calculator!C5*Calculator!C6/(30*60))/Calculator!C6)/((A58-Calculator!C5*Calculator!C6/(30*60))/Calculator!C6+1/Calculator!C9)*(1-EXP(-((A58-Calculator!C5*Calculator!C6/(30*60))/Calculator!C6+1/Calculator!C9)*Calculator!C8))))</f>
        <v>0.999999999999995</v>
      </c>
      <c r="G58" s="60" t="n">
        <f aca="false">IF(A58&gt;0,Calculator!C5*Calculator!C6/(30*60)/A58,0)</f>
        <v>0.416666666666667</v>
      </c>
    </row>
    <row r="59" customFormat="false" ht="15" hidden="false" customHeight="false" outlineLevel="0" collapsed="false">
      <c r="A59" s="61" t="n">
        <f aca="false">A58+1</f>
        <v>97</v>
      </c>
      <c r="B59" s="60" t="n">
        <f aca="false">IF(A59&lt;1,1,POISSON(A59,Calculator!C5*Calculator!C6/(30*60),0)/POISSON(A59,Calculator!C5*Calculator!C6/(30*60),1))</f>
        <v>1.10891305983749E-014</v>
      </c>
      <c r="C59" s="60" t="n">
        <f aca="false">IF(A59&lt;=Calculator!C5*Calculator!C6/(30*60),1,A59*B59/(A59-Calculator!C5*Calculator!C6/(30*60)*(1-B59)))</f>
        <v>1.88709766323221E-014</v>
      </c>
      <c r="D59" s="60" t="n">
        <f aca="false">IF(A59&lt;=Calculator!C5*Calculator!C6/(30*60),0,MAX(0,1-C59*EXP(-(A59-Calculator!C5*Calculator!C6/(30*60))*Calculator!C8/Calculator!C6)))</f>
        <v>0.999999999999999</v>
      </c>
      <c r="E59" s="60" t="n">
        <f aca="false">IF(A59&lt;=Calculator!C5*Calculator!C6/(30*60),1,MIN(C59,MAX(0,C59/(1+C59*(1/Calculator!C9)*Calculator!C6/(A59-Calculator!C5*Calculator!C6/(30*60)+0.1)))))</f>
        <v>1.88709766323221E-014</v>
      </c>
      <c r="F59" s="60" t="n">
        <f aca="false">IF(A59&lt;=Calculator!C5*Calculator!C6/(30*60),0,MAX(F58,(1-E59)+E59*((A59-Calculator!C5*Calculator!C6/(30*60))/Calculator!C6)/((A59-Calculator!C5*Calculator!C6/(30*60))/Calculator!C6+1/Calculator!C9)*(1-EXP(-((A59-Calculator!C5*Calculator!C6/(30*60))/Calculator!C6+1/Calculator!C9)*Calculator!C8))))</f>
        <v>0.999999999999998</v>
      </c>
      <c r="G59" s="60" t="n">
        <f aca="false">IF(A59&gt;0,Calculator!C5*Calculator!C6/(30*60)/A59,0)</f>
        <v>0.412371134020619</v>
      </c>
    </row>
    <row r="60" customFormat="false" ht="15" hidden="false" customHeight="false" outlineLevel="0" collapsed="false">
      <c r="A60" s="61" t="n">
        <f aca="false">A59+1</f>
        <v>98</v>
      </c>
      <c r="B60" s="60" t="n">
        <f aca="false">IF(A60&lt;1,1,POISSON(A60,Calculator!C5*Calculator!C6/(30*60),0)/POISSON(A60,Calculator!C5*Calculator!C6/(30*60),1))</f>
        <v>4.52617575443872E-015</v>
      </c>
      <c r="C60" s="60" t="n">
        <f aca="false">IF(A60&lt;=Calculator!C5*Calculator!C6/(30*60),1,A60*B60/(A60-Calculator!C5*Calculator!C6/(30*60)*(1-B60)))</f>
        <v>7.64767627474126E-015</v>
      </c>
      <c r="D60" s="60" t="n">
        <f aca="false">IF(A60&lt;=Calculator!C5*Calculator!C6/(30*60),0,MAX(0,1-C60*EXP(-(A60-Calculator!C5*Calculator!C6/(30*60))*Calculator!C8/Calculator!C6)))</f>
        <v>1</v>
      </c>
      <c r="E60" s="60" t="n">
        <f aca="false">IF(A60&lt;=Calculator!C5*Calculator!C6/(30*60),1,MIN(C60,MAX(0,C60/(1+C60*(1/Calculator!C9)*Calculator!C6/(A60-Calculator!C5*Calculator!C6/(30*60)+0.1)))))</f>
        <v>7.64767627474126E-015</v>
      </c>
      <c r="F60" s="60" t="n">
        <f aca="false">IF(A60&lt;=Calculator!C5*Calculator!C6/(30*60),0,MAX(F59,(1-E60)+E60*((A60-Calculator!C5*Calculator!C6/(30*60))/Calculator!C6)/((A60-Calculator!C5*Calculator!C6/(30*60))/Calculator!C6+1/Calculator!C9)*(1-EXP(-((A60-Calculator!C5*Calculator!C6/(30*60))/Calculator!C6+1/Calculator!C9)*Calculator!C8))))</f>
        <v>0.999999999999999</v>
      </c>
      <c r="G60" s="60" t="n">
        <f aca="false">IF(A60&gt;0,Calculator!C5*Calculator!C6/(30*60)/A60,0)</f>
        <v>0.408163265306122</v>
      </c>
    </row>
    <row r="61" customFormat="false" ht="15" hidden="false" customHeight="false" outlineLevel="0" collapsed="false">
      <c r="A61" s="61" t="n">
        <f aca="false">A60+1</f>
        <v>99</v>
      </c>
      <c r="B61" s="60" t="n">
        <f aca="false">IF(A61&lt;1,1,POISSON(A61,Calculator!C5*Calculator!C6/(30*60),0)/POISSON(A61,Calculator!C5*Calculator!C6/(30*60),1))</f>
        <v>1.8287578805813E-015</v>
      </c>
      <c r="C61" s="60" t="n">
        <f aca="false">IF(A61&lt;=Calculator!C5*Calculator!C6/(30*60),1,A61*B61/(A61-Calculator!C5*Calculator!C6/(30*60)*(1-B61)))</f>
        <v>3.06859373182285E-015</v>
      </c>
      <c r="D61" s="60" t="n">
        <f aca="false">IF(A61&lt;=Calculator!C5*Calculator!C6/(30*60),0,MAX(0,1-C61*EXP(-(A61-Calculator!C5*Calculator!C6/(30*60))*Calculator!C8/Calculator!C6)))</f>
        <v>1</v>
      </c>
      <c r="E61" s="60" t="n">
        <f aca="false">IF(A61&lt;=Calculator!C5*Calculator!C6/(30*60),1,MIN(C61,MAX(0,C61/(1+C61*(1/Calculator!C9)*Calculator!C6/(A61-Calculator!C5*Calculator!C6/(30*60)+0.1)))))</f>
        <v>3.06859373182285E-015</v>
      </c>
      <c r="F61" s="60" t="n">
        <f aca="false">IF(A61&lt;=Calculator!C5*Calculator!C6/(30*60),0,MAX(F60,(1-E61)+E61*((A61-Calculator!C5*Calculator!C6/(30*60))/Calculator!C6)/((A61-Calculator!C5*Calculator!C6/(30*60))/Calculator!C6+1/Calculator!C9)*(1-EXP(-((A61-Calculator!C5*Calculator!C6/(30*60))/Calculator!C6+1/Calculator!C9)*Calculator!C8))))</f>
        <v>1</v>
      </c>
      <c r="G61" s="60" t="n">
        <f aca="false">IF(A61&gt;0,Calculator!C5*Calculator!C6/(30*60)/A61,0)</f>
        <v>0.404040404040404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2026-03-30T18:57:03Z</dcterms:created>
  <dc:creator>openpyxl</dc:creator>
  <dc:description/>
  <dc:language>en-US</dc:language>
  <cp:lastModifiedBy/>
  <dcterms:modified xsi:type="dcterms:W3CDTF">2026-03-30T18:57:27Z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